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fileSharing userName="Apodaca, Arin" algorithmName="SHA-512" hashValue="jt1z7iWjHQUGkURHCe8SiwR87XOrlvEnTxXYnzDmgKjxUldleugxmxCGFe+RP3g6XTtJTxmJnzflU/B8JdqNvA==" saltValue="Jci/BWp+6yIED+JmIkgj7g==" spinCount="10000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lbgp03\Cost of Service\Revenue Requirements\Rate Cases &amp; Filings\FERC\FERC Transmission\2024 Transmission Filing\Final\"/>
    </mc:Choice>
  </mc:AlternateContent>
  <xr:revisionPtr revIDLastSave="0" documentId="14_{E7EB1401-98A3-4168-9359-B3AEA0C6DAA4}" xr6:coauthVersionLast="47" xr6:coauthVersionMax="47" xr10:uidLastSave="{00000000-0000-0000-0000-000000000000}"/>
  <bookViews>
    <workbookView xWindow="-120" yWindow="-120" windowWidth="29040" windowHeight="15840" tabRatio="957" xr2:uid="{00000000-000D-0000-FFFF-FFFF00000000}"/>
  </bookViews>
  <sheets>
    <sheet name="Summary Page" sheetId="18" r:id="rId1"/>
    <sheet name="Church Rock" sheetId="26" r:id="rId2"/>
    <sheet name="Turquois" sheetId="25" r:id="rId3"/>
    <sheet name="Marquez" sheetId="24" r:id="rId4"/>
    <sheet name="UNM North" sheetId="23" r:id="rId5"/>
    <sheet name="San Lucas" sheetId="22" r:id="rId6"/>
    <sheet name="Cuchilla" sheetId="21" r:id="rId7"/>
    <sheet name="Jefferson" sheetId="20" r:id="rId8"/>
    <sheet name="Sara" sheetId="19" r:id="rId9"/>
    <sheet name="Montano Tap" sheetId="1" r:id="rId10"/>
    <sheet name="Montgomery Tap" sheetId="3" r:id="rId11"/>
    <sheet name="Cornell Tap" sheetId="4" r:id="rId12"/>
    <sheet name="Arriba Gallinas Sub Tap" sheetId="5" r:id="rId13"/>
    <sheet name="Coal Sub Tap" sheetId="6" r:id="rId14"/>
    <sheet name="Wesmeco" sheetId="7" r:id="rId15"/>
    <sheet name="Juan Tabo-Embudo" sheetId="8" r:id="rId16"/>
    <sheet name="Lawrence Sub Tap" sheetId="9" r:id="rId17"/>
    <sheet name="Hermanes Hondale Mimbres" sheetId="10" r:id="rId18"/>
    <sheet name="North Bernalillo" sheetId="11" r:id="rId19"/>
    <sheet name="Lost Horizon" sheetId="12" r:id="rId20"/>
    <sheet name="Eldorado Sub" sheetId="13" r:id="rId21"/>
    <sheet name="Meija" sheetId="14" r:id="rId22"/>
    <sheet name="Prager to Lomas" sheetId="15" r:id="rId23"/>
    <sheet name="Signetics" sheetId="16" r:id="rId24"/>
    <sheet name="Avila" sheetId="17" r:id="rId25"/>
    <sheet name="South Pacheco" sheetId="27" r:id="rId26"/>
    <sheet name="Unser" sheetId="28" r:id="rId27"/>
    <sheet name="Gavilan" sheetId="29" r:id="rId28"/>
    <sheet name="YN Line" sheetId="30" r:id="rId2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99" i="18" l="1"/>
  <c r="J198" i="18"/>
  <c r="K198" i="18"/>
  <c r="L198" i="18"/>
  <c r="J199" i="18"/>
  <c r="K199" i="18"/>
  <c r="J200" i="18"/>
  <c r="L200" i="18" s="1"/>
  <c r="K200" i="18"/>
  <c r="K201" i="18" s="1"/>
  <c r="K202" i="18" s="1"/>
  <c r="K203" i="18" s="1"/>
  <c r="K204" i="18" s="1"/>
  <c r="K205" i="18" s="1"/>
  <c r="K206" i="18" s="1"/>
  <c r="K207" i="18" s="1"/>
  <c r="K208" i="18" s="1"/>
  <c r="K209" i="18" s="1"/>
  <c r="J195" i="18"/>
  <c r="K195" i="18"/>
  <c r="K196" i="18" s="1"/>
  <c r="K197" i="18" s="1"/>
  <c r="L195" i="18"/>
  <c r="J196" i="18"/>
  <c r="L196" i="18" s="1"/>
  <c r="J186" i="18"/>
  <c r="K186" i="18"/>
  <c r="K187" i="18" s="1"/>
  <c r="K188" i="18" s="1"/>
  <c r="K189" i="18" s="1"/>
  <c r="K190" i="18" s="1"/>
  <c r="K191" i="18" s="1"/>
  <c r="K192" i="18" s="1"/>
  <c r="K193" i="18" s="1"/>
  <c r="K194" i="18" s="1"/>
  <c r="L186" i="18"/>
  <c r="J187" i="18"/>
  <c r="L187" i="18" s="1"/>
  <c r="J174" i="18"/>
  <c r="L174" i="18" s="1"/>
  <c r="K174" i="18"/>
  <c r="J175" i="18"/>
  <c r="K175" i="18"/>
  <c r="L175" i="18" s="1"/>
  <c r="J176" i="18"/>
  <c r="L176" i="18" s="1"/>
  <c r="K176" i="18"/>
  <c r="K177" i="18" s="1"/>
  <c r="K178" i="18" s="1"/>
  <c r="K179" i="18" s="1"/>
  <c r="K180" i="18" s="1"/>
  <c r="K181" i="18" s="1"/>
  <c r="K182" i="18" s="1"/>
  <c r="K183" i="18" s="1"/>
  <c r="K184" i="18" s="1"/>
  <c r="K185" i="18" s="1"/>
  <c r="J201" i="18" l="1"/>
  <c r="J197" i="18"/>
  <c r="L197" i="18" s="1"/>
  <c r="J188" i="18"/>
  <c r="J177" i="18"/>
  <c r="J202" i="18" l="1"/>
  <c r="L201" i="18"/>
  <c r="L188" i="18"/>
  <c r="J189" i="18"/>
  <c r="J178" i="18"/>
  <c r="L177" i="18"/>
  <c r="L202" i="18" l="1"/>
  <c r="J203" i="18"/>
  <c r="L189" i="18"/>
  <c r="J190" i="18"/>
  <c r="L178" i="18"/>
  <c r="J179" i="18"/>
  <c r="L203" i="18" l="1"/>
  <c r="J204" i="18"/>
  <c r="L190" i="18"/>
  <c r="J191" i="18"/>
  <c r="L179" i="18"/>
  <c r="J180" i="18"/>
  <c r="L204" i="18" l="1"/>
  <c r="J205" i="18"/>
  <c r="L191" i="18"/>
  <c r="J192" i="18"/>
  <c r="L180" i="18"/>
  <c r="J181" i="18"/>
  <c r="J206" i="18" l="1"/>
  <c r="L205" i="18"/>
  <c r="L192" i="18"/>
  <c r="J193" i="18"/>
  <c r="J182" i="18"/>
  <c r="L181" i="18"/>
  <c r="L206" i="18" l="1"/>
  <c r="J207" i="18"/>
  <c r="L193" i="18"/>
  <c r="J194" i="18"/>
  <c r="L194" i="18" s="1"/>
  <c r="L182" i="18"/>
  <c r="J183" i="18"/>
  <c r="L207" i="18" l="1"/>
  <c r="J208" i="18"/>
  <c r="L183" i="18"/>
  <c r="J184" i="18"/>
  <c r="L208" i="18" l="1"/>
  <c r="J209" i="18"/>
  <c r="L184" i="18"/>
  <c r="J185" i="18"/>
  <c r="L185" i="18" s="1"/>
  <c r="L209" i="18" l="1"/>
  <c r="J162" i="18"/>
  <c r="L162" i="18" s="1"/>
  <c r="K162" i="18"/>
  <c r="K163" i="18"/>
  <c r="K164" i="18" s="1"/>
  <c r="K165" i="18" s="1"/>
  <c r="K166" i="18" s="1"/>
  <c r="K167" i="18" s="1"/>
  <c r="K168" i="18" s="1"/>
  <c r="K169" i="18" s="1"/>
  <c r="K170" i="18" s="1"/>
  <c r="K171" i="18" s="1"/>
  <c r="K172" i="18" s="1"/>
  <c r="K173" i="18" s="1"/>
  <c r="O7" i="8"/>
  <c r="Q7" i="8"/>
  <c r="H23" i="18"/>
  <c r="N16" i="18"/>
  <c r="J25" i="8"/>
  <c r="L25" i="8" s="1"/>
  <c r="L20" i="8"/>
  <c r="R20" i="8"/>
  <c r="P62" i="30"/>
  <c r="J163" i="18" l="1"/>
  <c r="L65" i="18"/>
  <c r="N38" i="18"/>
  <c r="L163" i="18" l="1"/>
  <c r="J164" i="18"/>
  <c r="M26" i="1"/>
  <c r="L164" i="18" l="1"/>
  <c r="J165" i="18"/>
  <c r="L165" i="18" l="1"/>
  <c r="J166" i="18"/>
  <c r="L166" i="18" l="1"/>
  <c r="J167" i="18"/>
  <c r="L167" i="18" l="1"/>
  <c r="J168" i="18"/>
  <c r="J102" i="18"/>
  <c r="J103" i="18" s="1"/>
  <c r="L168" i="18" l="1"/>
  <c r="J169" i="18"/>
  <c r="J104" i="18"/>
  <c r="L50" i="29"/>
  <c r="L31" i="18" s="1"/>
  <c r="K50" i="29"/>
  <c r="K31" i="18" s="1"/>
  <c r="M31" i="18" s="1"/>
  <c r="L26" i="28"/>
  <c r="L20" i="18" s="1"/>
  <c r="K26" i="28"/>
  <c r="K20" i="18" s="1"/>
  <c r="L34" i="27"/>
  <c r="L24" i="18" s="1"/>
  <c r="K34" i="27"/>
  <c r="K24" i="18" s="1"/>
  <c r="M24" i="18" s="1"/>
  <c r="L67" i="17"/>
  <c r="L28" i="18" s="1"/>
  <c r="K67" i="17"/>
  <c r="K28" i="18" s="1"/>
  <c r="M28" i="18" s="1"/>
  <c r="J18" i="16"/>
  <c r="L27" i="18" s="1"/>
  <c r="I18" i="16"/>
  <c r="K27" i="18" s="1"/>
  <c r="M27" i="18" s="1"/>
  <c r="J19" i="15"/>
  <c r="L21" i="18" s="1"/>
  <c r="I19" i="15"/>
  <c r="K21" i="18" s="1"/>
  <c r="J27" i="13"/>
  <c r="L23" i="18" s="1"/>
  <c r="I27" i="13"/>
  <c r="K23" i="18" s="1"/>
  <c r="M23" i="18" s="1"/>
  <c r="J18" i="12"/>
  <c r="L22" i="18" s="1"/>
  <c r="I18" i="12"/>
  <c r="J15" i="11"/>
  <c r="L29" i="18" s="1"/>
  <c r="I15" i="11"/>
  <c r="K29" i="18" s="1"/>
  <c r="M29" i="18" s="1"/>
  <c r="J36" i="10"/>
  <c r="L30" i="18" s="1"/>
  <c r="I36" i="10"/>
  <c r="L24" i="9"/>
  <c r="L17" i="18" s="1"/>
  <c r="K24" i="9"/>
  <c r="K17" i="18" s="1"/>
  <c r="M17" i="18" s="1"/>
  <c r="K25" i="8"/>
  <c r="L16" i="18" s="1"/>
  <c r="K20" i="7"/>
  <c r="L15" i="18" s="1"/>
  <c r="J20" i="7"/>
  <c r="K15" i="18" s="1"/>
  <c r="M15" i="18" s="1"/>
  <c r="K19" i="6"/>
  <c r="L14" i="18" s="1"/>
  <c r="J19" i="6"/>
  <c r="J29" i="5"/>
  <c r="L26" i="18" s="1"/>
  <c r="I29" i="5"/>
  <c r="K26" i="18" s="1"/>
  <c r="K13" i="4"/>
  <c r="J13" i="4"/>
  <c r="K15" i="3"/>
  <c r="L19" i="18" s="1"/>
  <c r="J15" i="3"/>
  <c r="K19" i="18" s="1"/>
  <c r="M19" i="18" s="1"/>
  <c r="K20" i="1"/>
  <c r="L18" i="18" s="1"/>
  <c r="J20" i="1"/>
  <c r="M57" i="19"/>
  <c r="L57" i="19"/>
  <c r="L58" i="19" s="1"/>
  <c r="K2" i="18" s="1"/>
  <c r="L35" i="25"/>
  <c r="L36" i="25" s="1"/>
  <c r="K8" i="18" s="1"/>
  <c r="M15" i="20"/>
  <c r="L15" i="20"/>
  <c r="M18" i="21"/>
  <c r="L18" i="21"/>
  <c r="L19" i="21" s="1"/>
  <c r="K5" i="18" s="1"/>
  <c r="M45" i="22"/>
  <c r="L45" i="22"/>
  <c r="L46" i="22" s="1"/>
  <c r="K6" i="18" s="1"/>
  <c r="M28" i="24"/>
  <c r="L28" i="24"/>
  <c r="L29" i="24" s="1"/>
  <c r="K7" i="18" s="1"/>
  <c r="M17" i="26"/>
  <c r="L17" i="26"/>
  <c r="L18" i="26" s="1"/>
  <c r="K9" i="18" s="1"/>
  <c r="M9" i="18" s="1"/>
  <c r="N6" i="4"/>
  <c r="O6" i="4" s="1"/>
  <c r="L9" i="4"/>
  <c r="P6" i="4"/>
  <c r="L169" i="18" l="1"/>
  <c r="J170" i="18"/>
  <c r="N18" i="21"/>
  <c r="N17" i="26"/>
  <c r="N15" i="20"/>
  <c r="J24" i="8"/>
  <c r="K16" i="18"/>
  <c r="H59" i="18"/>
  <c r="H58" i="18"/>
  <c r="H53" i="18"/>
  <c r="I17" i="12"/>
  <c r="K22" i="18"/>
  <c r="M22" i="18" s="1"/>
  <c r="M26" i="18"/>
  <c r="L20" i="1"/>
  <c r="K18" i="18"/>
  <c r="M18" i="18" s="1"/>
  <c r="J18" i="6"/>
  <c r="K14" i="18"/>
  <c r="M14" i="18" s="1"/>
  <c r="I35" i="10"/>
  <c r="K30" i="18"/>
  <c r="M30" i="18" s="1"/>
  <c r="M21" i="18"/>
  <c r="M20" i="18"/>
  <c r="J105" i="18"/>
  <c r="K19" i="15"/>
  <c r="M67" i="17"/>
  <c r="M26" i="28"/>
  <c r="N45" i="22"/>
  <c r="N28" i="24"/>
  <c r="L15" i="3"/>
  <c r="K18" i="16"/>
  <c r="M34" i="27"/>
  <c r="M50" i="29"/>
  <c r="L16" i="20"/>
  <c r="K4" i="18" s="1"/>
  <c r="J14" i="4"/>
  <c r="K13" i="18" s="1"/>
  <c r="L13" i="4"/>
  <c r="L19" i="6"/>
  <c r="K36" i="10"/>
  <c r="K18" i="12"/>
  <c r="K29" i="5"/>
  <c r="L20" i="7"/>
  <c r="M24" i="9"/>
  <c r="K15" i="11"/>
  <c r="K27" i="13"/>
  <c r="J14" i="3"/>
  <c r="I28" i="5"/>
  <c r="J19" i="7"/>
  <c r="K23" i="9"/>
  <c r="I14" i="11"/>
  <c r="N57" i="19"/>
  <c r="L170" i="18" l="1"/>
  <c r="J171" i="18"/>
  <c r="G59" i="18"/>
  <c r="M16" i="18"/>
  <c r="J106" i="18"/>
  <c r="A38" i="18"/>
  <c r="B38" i="18"/>
  <c r="A37" i="18"/>
  <c r="B37" i="18"/>
  <c r="Q18" i="9"/>
  <c r="O18" i="9"/>
  <c r="P18" i="9" s="1"/>
  <c r="Q17" i="9"/>
  <c r="O17" i="9"/>
  <c r="S17" i="9" s="1"/>
  <c r="Q16" i="9"/>
  <c r="O16" i="9"/>
  <c r="P16" i="9" s="1"/>
  <c r="Q15" i="9"/>
  <c r="O15" i="9"/>
  <c r="S15" i="9" s="1"/>
  <c r="Q14" i="9"/>
  <c r="O14" i="9"/>
  <c r="P14" i="9" s="1"/>
  <c r="Q13" i="9"/>
  <c r="O13" i="9"/>
  <c r="S13" i="9" s="1"/>
  <c r="Q12" i="9"/>
  <c r="O12" i="9"/>
  <c r="P12" i="9" s="1"/>
  <c r="Q11" i="9"/>
  <c r="O11" i="9"/>
  <c r="S11" i="9" s="1"/>
  <c r="Q10" i="9"/>
  <c r="O10" i="9"/>
  <c r="P10" i="9" s="1"/>
  <c r="Q9" i="9"/>
  <c r="O9" i="9"/>
  <c r="S9" i="9" s="1"/>
  <c r="Q8" i="9"/>
  <c r="O8" i="9"/>
  <c r="P8" i="9" s="1"/>
  <c r="Q7" i="9"/>
  <c r="O7" i="9"/>
  <c r="S7" i="9" s="1"/>
  <c r="Q6" i="9"/>
  <c r="O6" i="9"/>
  <c r="P6" i="9" s="1"/>
  <c r="Q5" i="9"/>
  <c r="O5" i="9"/>
  <c r="S5" i="9" s="1"/>
  <c r="Q68" i="30"/>
  <c r="Q5" i="30"/>
  <c r="Q6" i="30"/>
  <c r="Q7" i="30"/>
  <c r="Q8" i="30"/>
  <c r="Q9" i="30"/>
  <c r="Q10" i="30"/>
  <c r="Q11" i="30"/>
  <c r="Q12" i="30"/>
  <c r="Q13" i="30"/>
  <c r="Q14" i="30"/>
  <c r="Q15" i="30"/>
  <c r="Q16" i="30"/>
  <c r="Q17" i="30"/>
  <c r="Q18" i="30"/>
  <c r="Q19" i="30"/>
  <c r="Q20" i="30"/>
  <c r="Q21" i="30"/>
  <c r="Q22" i="30"/>
  <c r="Q23" i="30"/>
  <c r="Q24" i="30"/>
  <c r="Q25" i="30"/>
  <c r="Q26" i="30"/>
  <c r="Q27" i="30"/>
  <c r="Q28" i="30"/>
  <c r="Q29" i="30"/>
  <c r="Q30" i="30"/>
  <c r="Q31" i="30"/>
  <c r="Q32" i="30"/>
  <c r="Q33" i="30"/>
  <c r="Q34" i="30"/>
  <c r="Q35" i="30"/>
  <c r="Q36" i="30"/>
  <c r="Q37" i="30"/>
  <c r="Q38" i="30"/>
  <c r="Q39" i="30"/>
  <c r="Q40" i="30"/>
  <c r="Q41" i="30"/>
  <c r="Q42" i="30"/>
  <c r="Q43" i="30"/>
  <c r="Q44" i="30"/>
  <c r="Q45" i="30"/>
  <c r="Q46" i="30"/>
  <c r="Q47" i="30"/>
  <c r="Q48" i="30"/>
  <c r="Q49" i="30"/>
  <c r="Q50" i="30"/>
  <c r="Q51" i="30"/>
  <c r="Q52" i="30"/>
  <c r="Q53" i="30"/>
  <c r="Q54" i="30"/>
  <c r="Q55" i="30"/>
  <c r="Q56" i="30"/>
  <c r="Q57" i="30"/>
  <c r="Q58" i="30"/>
  <c r="Q59" i="30"/>
  <c r="Q60" i="30"/>
  <c r="Q61" i="30"/>
  <c r="Q4" i="30"/>
  <c r="O5" i="30"/>
  <c r="O6" i="30"/>
  <c r="P6" i="30" s="1"/>
  <c r="O7" i="30"/>
  <c r="S7" i="30" s="1"/>
  <c r="O8" i="30"/>
  <c r="S8" i="30" s="1"/>
  <c r="O9" i="30"/>
  <c r="O10" i="30"/>
  <c r="S10" i="30" s="1"/>
  <c r="O11" i="30"/>
  <c r="S11" i="30" s="1"/>
  <c r="O12" i="30"/>
  <c r="P12" i="30" s="1"/>
  <c r="O13" i="30"/>
  <c r="O14" i="30"/>
  <c r="P14" i="30" s="1"/>
  <c r="O15" i="30"/>
  <c r="S15" i="30" s="1"/>
  <c r="O16" i="30"/>
  <c r="S16" i="30" s="1"/>
  <c r="O17" i="30"/>
  <c r="O18" i="30"/>
  <c r="S18" i="30" s="1"/>
  <c r="O19" i="30"/>
  <c r="P19" i="30" s="1"/>
  <c r="U19" i="30" s="1"/>
  <c r="O20" i="30"/>
  <c r="P20" i="30" s="1"/>
  <c r="O21" i="30"/>
  <c r="O22" i="30"/>
  <c r="P22" i="30" s="1"/>
  <c r="O23" i="30"/>
  <c r="S23" i="30" s="1"/>
  <c r="O24" i="30"/>
  <c r="S24" i="30" s="1"/>
  <c r="O25" i="30"/>
  <c r="O26" i="30"/>
  <c r="S26" i="30" s="1"/>
  <c r="O27" i="30"/>
  <c r="S27" i="30" s="1"/>
  <c r="O28" i="30"/>
  <c r="P28" i="30" s="1"/>
  <c r="O29" i="30"/>
  <c r="O30" i="30"/>
  <c r="P30" i="30" s="1"/>
  <c r="O31" i="30"/>
  <c r="S31" i="30" s="1"/>
  <c r="O32" i="30"/>
  <c r="S32" i="30" s="1"/>
  <c r="O33" i="30"/>
  <c r="O34" i="30"/>
  <c r="S34" i="30" s="1"/>
  <c r="O35" i="30"/>
  <c r="P35" i="30" s="1"/>
  <c r="O36" i="30"/>
  <c r="P36" i="30" s="1"/>
  <c r="O37" i="30"/>
  <c r="O38" i="30"/>
  <c r="P38" i="30" s="1"/>
  <c r="O39" i="30"/>
  <c r="S39" i="30" s="1"/>
  <c r="O40" i="30"/>
  <c r="S40" i="30" s="1"/>
  <c r="O41" i="30"/>
  <c r="O42" i="30"/>
  <c r="S42" i="30" s="1"/>
  <c r="O43" i="30"/>
  <c r="S43" i="30" s="1"/>
  <c r="O44" i="30"/>
  <c r="P44" i="30" s="1"/>
  <c r="O45" i="30"/>
  <c r="O46" i="30"/>
  <c r="P46" i="30" s="1"/>
  <c r="O47" i="30"/>
  <c r="S47" i="30" s="1"/>
  <c r="O48" i="30"/>
  <c r="P48" i="30" s="1"/>
  <c r="O49" i="30"/>
  <c r="O50" i="30"/>
  <c r="P50" i="30" s="1"/>
  <c r="O51" i="30"/>
  <c r="S51" i="30" s="1"/>
  <c r="O52" i="30"/>
  <c r="P52" i="30" s="1"/>
  <c r="O53" i="30"/>
  <c r="O54" i="30"/>
  <c r="P54" i="30" s="1"/>
  <c r="O55" i="30"/>
  <c r="S55" i="30" s="1"/>
  <c r="O56" i="30"/>
  <c r="S56" i="30" s="1"/>
  <c r="O57" i="30"/>
  <c r="O58" i="30"/>
  <c r="S58" i="30" s="1"/>
  <c r="O59" i="30"/>
  <c r="S59" i="30" s="1"/>
  <c r="O60" i="30"/>
  <c r="P60" i="30" s="1"/>
  <c r="O61" i="30"/>
  <c r="O4" i="30"/>
  <c r="S4" i="30" s="1"/>
  <c r="O5" i="29"/>
  <c r="Q5" i="29"/>
  <c r="O6" i="29"/>
  <c r="P6" i="29" s="1"/>
  <c r="Q6" i="29"/>
  <c r="O7" i="29"/>
  <c r="Q7" i="29"/>
  <c r="O8" i="29"/>
  <c r="P8" i="29" s="1"/>
  <c r="Q8" i="29"/>
  <c r="O9" i="29"/>
  <c r="Q9" i="29"/>
  <c r="O10" i="29"/>
  <c r="P10" i="29" s="1"/>
  <c r="Q10" i="29"/>
  <c r="O11" i="29"/>
  <c r="Q11" i="29"/>
  <c r="O12" i="29"/>
  <c r="P12" i="29" s="1"/>
  <c r="Q12" i="29"/>
  <c r="O13" i="29"/>
  <c r="Q13" i="29"/>
  <c r="O14" i="29"/>
  <c r="S14" i="29" s="1"/>
  <c r="P14" i="29"/>
  <c r="Q14" i="29"/>
  <c r="O15" i="29"/>
  <c r="S15" i="29" s="1"/>
  <c r="Q15" i="29"/>
  <c r="O16" i="29"/>
  <c r="S16" i="29" s="1"/>
  <c r="Q16" i="29"/>
  <c r="O17" i="29"/>
  <c r="P17" i="29" s="1"/>
  <c r="Q17" i="29"/>
  <c r="O18" i="29"/>
  <c r="S18" i="29" s="1"/>
  <c r="Q18" i="29"/>
  <c r="O19" i="29"/>
  <c r="S19" i="29" s="1"/>
  <c r="Q19" i="29"/>
  <c r="O20" i="29"/>
  <c r="S20" i="29" s="1"/>
  <c r="Q20" i="29"/>
  <c r="O21" i="29"/>
  <c r="P21" i="29" s="1"/>
  <c r="Q21" i="29"/>
  <c r="O22" i="29"/>
  <c r="S22" i="29" s="1"/>
  <c r="Q22" i="29"/>
  <c r="O23" i="29"/>
  <c r="P23" i="29" s="1"/>
  <c r="Q23" i="29"/>
  <c r="O24" i="29"/>
  <c r="S24" i="29" s="1"/>
  <c r="Q24" i="29"/>
  <c r="O25" i="29"/>
  <c r="S25" i="29" s="1"/>
  <c r="Q25" i="29"/>
  <c r="O26" i="29"/>
  <c r="S26" i="29" s="1"/>
  <c r="Q26" i="29"/>
  <c r="O27" i="29"/>
  <c r="S27" i="29" s="1"/>
  <c r="Q27" i="29"/>
  <c r="O28" i="29"/>
  <c r="S28" i="29" s="1"/>
  <c r="P28" i="29"/>
  <c r="Q28" i="29"/>
  <c r="O29" i="29"/>
  <c r="P29" i="29" s="1"/>
  <c r="Q29" i="29"/>
  <c r="O30" i="29"/>
  <c r="P30" i="29" s="1"/>
  <c r="Q30" i="29"/>
  <c r="O31" i="29"/>
  <c r="P31" i="29" s="1"/>
  <c r="Q31" i="29"/>
  <c r="O32" i="29"/>
  <c r="P32" i="29" s="1"/>
  <c r="Q32" i="29"/>
  <c r="O33" i="29"/>
  <c r="P33" i="29" s="1"/>
  <c r="Q33" i="29"/>
  <c r="O34" i="29"/>
  <c r="P34" i="29" s="1"/>
  <c r="Q34" i="29"/>
  <c r="O35" i="29"/>
  <c r="P35" i="29" s="1"/>
  <c r="Q35" i="29"/>
  <c r="O36" i="29"/>
  <c r="P36" i="29" s="1"/>
  <c r="Q36" i="29"/>
  <c r="O37" i="29"/>
  <c r="P37" i="29" s="1"/>
  <c r="Q37" i="29"/>
  <c r="O38" i="29"/>
  <c r="P38" i="29" s="1"/>
  <c r="Q38" i="29"/>
  <c r="O39" i="29"/>
  <c r="P39" i="29" s="1"/>
  <c r="Q39" i="29"/>
  <c r="O40" i="29"/>
  <c r="P40" i="29" s="1"/>
  <c r="Q40" i="29"/>
  <c r="O41" i="29"/>
  <c r="P41" i="29" s="1"/>
  <c r="Q41" i="29"/>
  <c r="O42" i="29"/>
  <c r="P42" i="29" s="1"/>
  <c r="Q42" i="29"/>
  <c r="O43" i="29"/>
  <c r="P43" i="29" s="1"/>
  <c r="Q43" i="29"/>
  <c r="O44" i="29"/>
  <c r="P44" i="29" s="1"/>
  <c r="Q44" i="29"/>
  <c r="O45" i="29"/>
  <c r="P45" i="29" s="1"/>
  <c r="Q45" i="29"/>
  <c r="Q4" i="29"/>
  <c r="O4" i="29"/>
  <c r="S4" i="29" s="1"/>
  <c r="M46" i="29"/>
  <c r="E30" i="18"/>
  <c r="E34" i="18" s="1"/>
  <c r="L171" i="18" l="1"/>
  <c r="J172" i="18"/>
  <c r="P20" i="29"/>
  <c r="S19" i="30"/>
  <c r="S23" i="29"/>
  <c r="U6" i="30"/>
  <c r="P18" i="29"/>
  <c r="U60" i="30"/>
  <c r="P27" i="30"/>
  <c r="U27" i="30" s="1"/>
  <c r="U35" i="30"/>
  <c r="P11" i="30"/>
  <c r="U11" i="30" s="1"/>
  <c r="P26" i="29"/>
  <c r="P16" i="29"/>
  <c r="R16" i="29" s="1"/>
  <c r="P22" i="29"/>
  <c r="S42" i="29"/>
  <c r="R8" i="9"/>
  <c r="S50" i="30"/>
  <c r="P59" i="30"/>
  <c r="R59" i="30" s="1"/>
  <c r="S22" i="30"/>
  <c r="P43" i="30"/>
  <c r="U43" i="30" s="1"/>
  <c r="S38" i="30"/>
  <c r="S35" i="30"/>
  <c r="S6" i="30"/>
  <c r="P24" i="29"/>
  <c r="R24" i="29" s="1"/>
  <c r="S10" i="29"/>
  <c r="P15" i="9"/>
  <c r="R15" i="9" s="1"/>
  <c r="J107" i="18"/>
  <c r="J108" i="18" s="1"/>
  <c r="R23" i="29"/>
  <c r="R44" i="29"/>
  <c r="R42" i="29"/>
  <c r="R40" i="29"/>
  <c r="R38" i="29"/>
  <c r="R36" i="29"/>
  <c r="R34" i="29"/>
  <c r="R32" i="29"/>
  <c r="R30" i="29"/>
  <c r="R28" i="29"/>
  <c r="P27" i="29"/>
  <c r="R27" i="29" s="1"/>
  <c r="R20" i="29"/>
  <c r="P19" i="29"/>
  <c r="R19" i="29" s="1"/>
  <c r="P15" i="29"/>
  <c r="R15" i="29" s="1"/>
  <c r="S38" i="29"/>
  <c r="S17" i="29"/>
  <c r="S6" i="29"/>
  <c r="P55" i="30"/>
  <c r="U55" i="30" s="1"/>
  <c r="P39" i="30"/>
  <c r="U39" i="30" s="1"/>
  <c r="P23" i="30"/>
  <c r="U23" i="30" s="1"/>
  <c r="P7" i="30"/>
  <c r="U7" i="30" s="1"/>
  <c r="S52" i="30"/>
  <c r="P11" i="9"/>
  <c r="R11" i="9" s="1"/>
  <c r="S29" i="29"/>
  <c r="R21" i="29"/>
  <c r="R17" i="29"/>
  <c r="S34" i="29"/>
  <c r="S21" i="29"/>
  <c r="P51" i="30"/>
  <c r="U51" i="30" s="1"/>
  <c r="S54" i="30"/>
  <c r="S46" i="30"/>
  <c r="S30" i="30"/>
  <c r="S14" i="30"/>
  <c r="R26" i="29"/>
  <c r="P25" i="29"/>
  <c r="R25" i="29" s="1"/>
  <c r="R22" i="29"/>
  <c r="R18" i="29"/>
  <c r="R14" i="29"/>
  <c r="S30" i="29"/>
  <c r="P47" i="30"/>
  <c r="U47" i="30" s="1"/>
  <c r="P31" i="30"/>
  <c r="U31" i="30" s="1"/>
  <c r="P15" i="30"/>
  <c r="U15" i="30" s="1"/>
  <c r="S48" i="30"/>
  <c r="R12" i="9"/>
  <c r="S53" i="30"/>
  <c r="P53" i="30"/>
  <c r="P41" i="30"/>
  <c r="U41" i="30" s="1"/>
  <c r="S41" i="30"/>
  <c r="S29" i="30"/>
  <c r="P29" i="30"/>
  <c r="U29" i="30" s="1"/>
  <c r="S21" i="30"/>
  <c r="P21" i="30"/>
  <c r="U21" i="30" s="1"/>
  <c r="S13" i="30"/>
  <c r="P13" i="30"/>
  <c r="U13" i="30" s="1"/>
  <c r="S5" i="30"/>
  <c r="P5" i="30"/>
  <c r="U5" i="30" s="1"/>
  <c r="U48" i="30"/>
  <c r="R48" i="30"/>
  <c r="U44" i="30"/>
  <c r="R44" i="30"/>
  <c r="V44" i="30" s="1"/>
  <c r="U36" i="30"/>
  <c r="R36" i="30"/>
  <c r="U28" i="30"/>
  <c r="R28" i="30"/>
  <c r="U20" i="30"/>
  <c r="R20" i="30"/>
  <c r="U12" i="30"/>
  <c r="R12" i="30"/>
  <c r="V12" i="30" s="1"/>
  <c r="U59" i="30"/>
  <c r="S61" i="30"/>
  <c r="P61" i="30"/>
  <c r="P57" i="30"/>
  <c r="S57" i="30"/>
  <c r="S49" i="30"/>
  <c r="P49" i="30"/>
  <c r="S45" i="30"/>
  <c r="P45" i="30"/>
  <c r="U45" i="30" s="1"/>
  <c r="S37" i="30"/>
  <c r="P37" i="30"/>
  <c r="U37" i="30" s="1"/>
  <c r="P25" i="30"/>
  <c r="U25" i="30" s="1"/>
  <c r="S25" i="30"/>
  <c r="P17" i="30"/>
  <c r="U17" i="30" s="1"/>
  <c r="S17" i="30"/>
  <c r="P9" i="30"/>
  <c r="U9" i="30" s="1"/>
  <c r="S9" i="30"/>
  <c r="U52" i="30"/>
  <c r="R52" i="30"/>
  <c r="Q46" i="29"/>
  <c r="P33" i="30"/>
  <c r="U33" i="30" s="1"/>
  <c r="S33" i="30"/>
  <c r="P13" i="29"/>
  <c r="R13" i="29" s="1"/>
  <c r="S13" i="29"/>
  <c r="P11" i="29"/>
  <c r="R11" i="29" s="1"/>
  <c r="S11" i="29"/>
  <c r="P9" i="29"/>
  <c r="R9" i="29" s="1"/>
  <c r="S9" i="29"/>
  <c r="P7" i="29"/>
  <c r="R7" i="29" s="1"/>
  <c r="S7" i="29"/>
  <c r="P5" i="29"/>
  <c r="R5" i="29" s="1"/>
  <c r="S5" i="29"/>
  <c r="R54" i="30"/>
  <c r="U54" i="30"/>
  <c r="R50" i="30"/>
  <c r="U50" i="30"/>
  <c r="U46" i="30"/>
  <c r="R46" i="30"/>
  <c r="U38" i="30"/>
  <c r="R38" i="30"/>
  <c r="U30" i="30"/>
  <c r="R30" i="30"/>
  <c r="U22" i="30"/>
  <c r="R22" i="30"/>
  <c r="U14" i="30"/>
  <c r="R14" i="30"/>
  <c r="R43" i="29"/>
  <c r="R37" i="29"/>
  <c r="R31" i="29"/>
  <c r="S45" i="29"/>
  <c r="S37" i="29"/>
  <c r="S33" i="29"/>
  <c r="P4" i="30"/>
  <c r="P58" i="30"/>
  <c r="U58" i="30" s="1"/>
  <c r="P42" i="30"/>
  <c r="P34" i="30"/>
  <c r="P26" i="30"/>
  <c r="P18" i="30"/>
  <c r="P10" i="30"/>
  <c r="S60" i="30"/>
  <c r="S44" i="30"/>
  <c r="R43" i="30"/>
  <c r="V43" i="30" s="1"/>
  <c r="S36" i="30"/>
  <c r="R35" i="30"/>
  <c r="V35" i="30" s="1"/>
  <c r="S28" i="30"/>
  <c r="S20" i="30"/>
  <c r="R19" i="30"/>
  <c r="V19" i="30" s="1"/>
  <c r="S12" i="30"/>
  <c r="R11" i="30"/>
  <c r="V11" i="30" s="1"/>
  <c r="R6" i="30"/>
  <c r="V6" i="30" s="1"/>
  <c r="K67" i="30"/>
  <c r="L67" i="30"/>
  <c r="L32" i="18" s="1"/>
  <c r="K66" i="30"/>
  <c r="P17" i="9"/>
  <c r="R17" i="9" s="1"/>
  <c r="R13" i="30"/>
  <c r="V13" i="30" s="1"/>
  <c r="R45" i="29"/>
  <c r="R41" i="29"/>
  <c r="R39" i="29"/>
  <c r="R35" i="29"/>
  <c r="R33" i="29"/>
  <c r="R29" i="29"/>
  <c r="S41" i="29"/>
  <c r="P4" i="29"/>
  <c r="R12" i="29"/>
  <c r="R10" i="29"/>
  <c r="R8" i="29"/>
  <c r="R6" i="29"/>
  <c r="S44" i="29"/>
  <c r="S40" i="29"/>
  <c r="S36" i="29"/>
  <c r="S32" i="29"/>
  <c r="S12" i="29"/>
  <c r="S8" i="29"/>
  <c r="O46" i="29"/>
  <c r="S46" i="29" s="1"/>
  <c r="R60" i="30"/>
  <c r="V60" i="30" s="1"/>
  <c r="P7" i="9"/>
  <c r="R7" i="9" s="1"/>
  <c r="S43" i="29"/>
  <c r="S39" i="29"/>
  <c r="S35" i="29"/>
  <c r="S31" i="29"/>
  <c r="P56" i="30"/>
  <c r="U56" i="30" s="1"/>
  <c r="P40" i="30"/>
  <c r="P32" i="30"/>
  <c r="P24" i="30"/>
  <c r="P16" i="30"/>
  <c r="P8" i="30"/>
  <c r="Q62" i="30"/>
  <c r="R58" i="30"/>
  <c r="V58" i="30" s="1"/>
  <c r="R39" i="30"/>
  <c r="V39" i="30" s="1"/>
  <c r="R31" i="30"/>
  <c r="V31" i="30" s="1"/>
  <c r="R18" i="9"/>
  <c r="R16" i="9"/>
  <c r="P5" i="9"/>
  <c r="R5" i="9" s="1"/>
  <c r="R6" i="9"/>
  <c r="P9" i="9"/>
  <c r="R9" i="9" s="1"/>
  <c r="R10" i="9"/>
  <c r="P13" i="9"/>
  <c r="R13" i="9" s="1"/>
  <c r="R14" i="9"/>
  <c r="S6" i="9"/>
  <c r="S8" i="9"/>
  <c r="S10" i="9"/>
  <c r="S12" i="9"/>
  <c r="S14" i="9"/>
  <c r="S16" i="9"/>
  <c r="S18" i="9"/>
  <c r="P7" i="4"/>
  <c r="P8" i="4"/>
  <c r="N7" i="4"/>
  <c r="N8" i="4"/>
  <c r="O8" i="4" s="1"/>
  <c r="R6" i="4"/>
  <c r="M7" i="5"/>
  <c r="N7" i="5" s="1"/>
  <c r="O7" i="5"/>
  <c r="M8" i="5"/>
  <c r="N8" i="5" s="1"/>
  <c r="O8" i="5"/>
  <c r="M9" i="5"/>
  <c r="N9" i="5" s="1"/>
  <c r="O9" i="5"/>
  <c r="M10" i="5"/>
  <c r="N10" i="5" s="1"/>
  <c r="O10" i="5"/>
  <c r="M11" i="5"/>
  <c r="N11" i="5" s="1"/>
  <c r="O11" i="5"/>
  <c r="M12" i="5"/>
  <c r="N12" i="5" s="1"/>
  <c r="O12" i="5"/>
  <c r="M13" i="5"/>
  <c r="N13" i="5" s="1"/>
  <c r="O13" i="5"/>
  <c r="M14" i="5"/>
  <c r="N14" i="5" s="1"/>
  <c r="P14" i="5" s="1"/>
  <c r="O14" i="5"/>
  <c r="M15" i="5"/>
  <c r="N15" i="5" s="1"/>
  <c r="O15" i="5"/>
  <c r="M16" i="5"/>
  <c r="N16" i="5" s="1"/>
  <c r="O16" i="5"/>
  <c r="M17" i="5"/>
  <c r="N17" i="5" s="1"/>
  <c r="O17" i="5"/>
  <c r="M18" i="5"/>
  <c r="N18" i="5" s="1"/>
  <c r="P18" i="5" s="1"/>
  <c r="O18" i="5"/>
  <c r="M19" i="5"/>
  <c r="N19" i="5" s="1"/>
  <c r="O19" i="5"/>
  <c r="M20" i="5"/>
  <c r="N20" i="5" s="1"/>
  <c r="O20" i="5"/>
  <c r="M21" i="5"/>
  <c r="N21" i="5" s="1"/>
  <c r="O21" i="5"/>
  <c r="M22" i="5"/>
  <c r="N22" i="5" s="1"/>
  <c r="P22" i="5" s="1"/>
  <c r="O22" i="5"/>
  <c r="M23" i="5"/>
  <c r="N23" i="5" s="1"/>
  <c r="O23" i="5"/>
  <c r="O6" i="5"/>
  <c r="M6" i="5"/>
  <c r="N6" i="5" s="1"/>
  <c r="N7" i="6"/>
  <c r="R7" i="6" s="1"/>
  <c r="O7" i="6"/>
  <c r="P7" i="6"/>
  <c r="Q7" i="6" s="1"/>
  <c r="N8" i="6"/>
  <c r="R8" i="6" s="1"/>
  <c r="O8" i="6"/>
  <c r="P8" i="6"/>
  <c r="Q8" i="6" s="1"/>
  <c r="N9" i="6"/>
  <c r="R9" i="6" s="1"/>
  <c r="O9" i="6"/>
  <c r="P9" i="6"/>
  <c r="Q9" i="6" s="1"/>
  <c r="N10" i="6"/>
  <c r="R10" i="6" s="1"/>
  <c r="O10" i="6"/>
  <c r="P10" i="6"/>
  <c r="Q10" i="6" s="1"/>
  <c r="N11" i="6"/>
  <c r="R11" i="6" s="1"/>
  <c r="O11" i="6"/>
  <c r="P11" i="6"/>
  <c r="Q11" i="6" s="1"/>
  <c r="N12" i="6"/>
  <c r="R12" i="6" s="1"/>
  <c r="O12" i="6"/>
  <c r="P12" i="6"/>
  <c r="Q12" i="6" s="1"/>
  <c r="N13" i="6"/>
  <c r="R13" i="6" s="1"/>
  <c r="O13" i="6"/>
  <c r="P13" i="6"/>
  <c r="Q13" i="6" s="1"/>
  <c r="N14" i="6"/>
  <c r="R14" i="6" s="1"/>
  <c r="O14" i="6"/>
  <c r="P14" i="6"/>
  <c r="Q14" i="6" s="1"/>
  <c r="P6" i="6"/>
  <c r="Q6" i="6" s="1"/>
  <c r="O6" i="6"/>
  <c r="N6" i="6"/>
  <c r="R6" i="6" s="1"/>
  <c r="P7" i="7"/>
  <c r="P8" i="7"/>
  <c r="P9" i="7"/>
  <c r="P10" i="7"/>
  <c r="P11" i="7"/>
  <c r="P12" i="7"/>
  <c r="P13" i="7"/>
  <c r="P6" i="7"/>
  <c r="N7" i="7"/>
  <c r="O7" i="7" s="1"/>
  <c r="N8" i="7"/>
  <c r="R8" i="7" s="1"/>
  <c r="N9" i="7"/>
  <c r="R9" i="7" s="1"/>
  <c r="N10" i="7"/>
  <c r="O10" i="7" s="1"/>
  <c r="Q10" i="7" s="1"/>
  <c r="N11" i="7"/>
  <c r="O11" i="7" s="1"/>
  <c r="N12" i="7"/>
  <c r="R12" i="7" s="1"/>
  <c r="N13" i="7"/>
  <c r="R13" i="7" s="1"/>
  <c r="N6" i="7"/>
  <c r="R6" i="7" s="1"/>
  <c r="R17" i="8"/>
  <c r="P6" i="8"/>
  <c r="P7" i="8"/>
  <c r="P8" i="8"/>
  <c r="P9" i="8"/>
  <c r="P10" i="8"/>
  <c r="P11" i="8"/>
  <c r="P12" i="8"/>
  <c r="P13" i="8"/>
  <c r="P14" i="8"/>
  <c r="P15" i="8"/>
  <c r="P16" i="8"/>
  <c r="P17" i="8"/>
  <c r="N6" i="8"/>
  <c r="O6" i="8" s="1"/>
  <c r="N7" i="8"/>
  <c r="N8" i="8"/>
  <c r="O8" i="8" s="1"/>
  <c r="Q8" i="8" s="1"/>
  <c r="N9" i="8"/>
  <c r="O9" i="8" s="1"/>
  <c r="N10" i="8"/>
  <c r="O10" i="8" s="1"/>
  <c r="N11" i="8"/>
  <c r="O11" i="8" s="1"/>
  <c r="N12" i="8"/>
  <c r="O12" i="8" s="1"/>
  <c r="N13" i="8"/>
  <c r="O13" i="8" s="1"/>
  <c r="N14" i="8"/>
  <c r="O14" i="8" s="1"/>
  <c r="N15" i="8"/>
  <c r="O15" i="8" s="1"/>
  <c r="N16" i="8"/>
  <c r="O16" i="8" s="1"/>
  <c r="Q16" i="8" s="1"/>
  <c r="O17" i="8"/>
  <c r="R5" i="8"/>
  <c r="P5" i="8"/>
  <c r="O5" i="8"/>
  <c r="L172" i="18" l="1"/>
  <c r="J173" i="18"/>
  <c r="L173" i="18" s="1"/>
  <c r="P11" i="5"/>
  <c r="R7" i="7"/>
  <c r="Q15" i="8"/>
  <c r="O9" i="7"/>
  <c r="Q9" i="7" s="1"/>
  <c r="Q6" i="8"/>
  <c r="R51" i="30"/>
  <c r="V51" i="30" s="1"/>
  <c r="V28" i="30"/>
  <c r="Q14" i="8"/>
  <c r="Q13" i="8"/>
  <c r="R17" i="30"/>
  <c r="V17" i="30" s="1"/>
  <c r="R27" i="30"/>
  <c r="V27" i="30" s="1"/>
  <c r="P23" i="5"/>
  <c r="P19" i="5"/>
  <c r="P15" i="5"/>
  <c r="R25" i="30"/>
  <c r="V25" i="30" s="1"/>
  <c r="Q12" i="8"/>
  <c r="Q13" i="5"/>
  <c r="M67" i="30"/>
  <c r="K32" i="18"/>
  <c r="M32" i="18" s="1"/>
  <c r="Q11" i="8"/>
  <c r="P17" i="5"/>
  <c r="Q10" i="8"/>
  <c r="Q17" i="8"/>
  <c r="Q9" i="8"/>
  <c r="P14" i="7"/>
  <c r="Q23" i="5"/>
  <c r="P16" i="5"/>
  <c r="P9" i="4"/>
  <c r="R9" i="30"/>
  <c r="V9" i="30" s="1"/>
  <c r="V50" i="30"/>
  <c r="V52" i="30"/>
  <c r="R55" i="30"/>
  <c r="V55" i="30" s="1"/>
  <c r="R47" i="30"/>
  <c r="V47" i="30" s="1"/>
  <c r="R21" i="30"/>
  <c r="V21" i="30" s="1"/>
  <c r="R23" i="30"/>
  <c r="V23" i="30" s="1"/>
  <c r="R41" i="30"/>
  <c r="V41" i="30" s="1"/>
  <c r="R5" i="30"/>
  <c r="V5" i="30" s="1"/>
  <c r="O15" i="6"/>
  <c r="Q11" i="5"/>
  <c r="Q10" i="5"/>
  <c r="Q11" i="7"/>
  <c r="Q7" i="7"/>
  <c r="O13" i="7"/>
  <c r="Q13" i="7" s="1"/>
  <c r="R11" i="7"/>
  <c r="O8" i="7"/>
  <c r="Q8" i="7" s="1"/>
  <c r="Q21" i="5"/>
  <c r="P20" i="5"/>
  <c r="P13" i="5"/>
  <c r="P10" i="5"/>
  <c r="Q8" i="5"/>
  <c r="P7" i="5"/>
  <c r="R7" i="30"/>
  <c r="V7" i="30" s="1"/>
  <c r="R33" i="30"/>
  <c r="V33" i="30" s="1"/>
  <c r="O12" i="7"/>
  <c r="Q12" i="7" s="1"/>
  <c r="Q19" i="5"/>
  <c r="Q9" i="5"/>
  <c r="S19" i="9"/>
  <c r="N24" i="9" s="1"/>
  <c r="R15" i="30"/>
  <c r="V15" i="30" s="1"/>
  <c r="R45" i="30"/>
  <c r="V45" i="30" s="1"/>
  <c r="R29" i="30"/>
  <c r="V29" i="30" s="1"/>
  <c r="P20" i="8"/>
  <c r="Q15" i="6"/>
  <c r="G14" i="18" s="1"/>
  <c r="P21" i="5"/>
  <c r="P12" i="5"/>
  <c r="S62" i="30"/>
  <c r="S68" i="30" s="1"/>
  <c r="H32" i="18" s="1"/>
  <c r="H38" i="18" s="1"/>
  <c r="V14" i="30"/>
  <c r="V30" i="30"/>
  <c r="V46" i="30"/>
  <c r="R15" i="6"/>
  <c r="R10" i="7"/>
  <c r="U8" i="30"/>
  <c r="R8" i="30"/>
  <c r="U34" i="30"/>
  <c r="R34" i="30"/>
  <c r="U49" i="30"/>
  <c r="R49" i="30"/>
  <c r="U61" i="30"/>
  <c r="R61" i="30"/>
  <c r="Q22" i="5"/>
  <c r="Q20" i="5"/>
  <c r="Q18" i="5"/>
  <c r="Q16" i="5"/>
  <c r="Q14" i="5"/>
  <c r="Q12" i="5"/>
  <c r="P8" i="5"/>
  <c r="U16" i="30"/>
  <c r="R16" i="30"/>
  <c r="N50" i="29"/>
  <c r="H31" i="18"/>
  <c r="N31" i="18" s="1"/>
  <c r="U10" i="30"/>
  <c r="R10" i="30"/>
  <c r="U42" i="30"/>
  <c r="R42" i="30"/>
  <c r="V54" i="30"/>
  <c r="O6" i="7"/>
  <c r="Q17" i="5"/>
  <c r="Q15" i="5"/>
  <c r="U40" i="30"/>
  <c r="R40" i="30"/>
  <c r="R4" i="29"/>
  <c r="P46" i="29"/>
  <c r="R46" i="29" s="1"/>
  <c r="G31" i="18" s="1"/>
  <c r="Q5" i="8"/>
  <c r="O20" i="8"/>
  <c r="Q7" i="5"/>
  <c r="Q8" i="4"/>
  <c r="U24" i="30"/>
  <c r="R24" i="30"/>
  <c r="R56" i="30"/>
  <c r="V56" i="30" s="1"/>
  <c r="U18" i="30"/>
  <c r="R18" i="30"/>
  <c r="V22" i="30"/>
  <c r="V38" i="30"/>
  <c r="P15" i="6"/>
  <c r="O24" i="5"/>
  <c r="O7" i="4"/>
  <c r="N9" i="4"/>
  <c r="R19" i="9"/>
  <c r="G17" i="18" s="1"/>
  <c r="U32" i="30"/>
  <c r="R32" i="30"/>
  <c r="V32" i="30" s="1"/>
  <c r="U26" i="30"/>
  <c r="R26" i="30"/>
  <c r="U4" i="30"/>
  <c r="R4" i="30"/>
  <c r="R37" i="30"/>
  <c r="V37" i="30" s="1"/>
  <c r="U57" i="30"/>
  <c r="R57" i="30"/>
  <c r="V59" i="30"/>
  <c r="V20" i="30"/>
  <c r="V36" i="30"/>
  <c r="V48" i="30"/>
  <c r="U53" i="30"/>
  <c r="R53" i="30"/>
  <c r="G58" i="18"/>
  <c r="H54" i="18"/>
  <c r="H56" i="18"/>
  <c r="H57" i="18"/>
  <c r="H55" i="18"/>
  <c r="P6" i="5"/>
  <c r="N24" i="5"/>
  <c r="Q6" i="5"/>
  <c r="P9" i="5"/>
  <c r="R8" i="4"/>
  <c r="R7" i="4"/>
  <c r="R16" i="8"/>
  <c r="R15" i="8"/>
  <c r="R14" i="8"/>
  <c r="R13" i="8"/>
  <c r="R12" i="8"/>
  <c r="R11" i="8"/>
  <c r="R10" i="8"/>
  <c r="R9" i="8"/>
  <c r="R8" i="8"/>
  <c r="R7" i="8"/>
  <c r="R6" i="8"/>
  <c r="O7" i="10"/>
  <c r="O8" i="10"/>
  <c r="O9" i="10"/>
  <c r="O10" i="10"/>
  <c r="O11" i="10"/>
  <c r="O12" i="10"/>
  <c r="O13" i="10"/>
  <c r="N14" i="10"/>
  <c r="O14" i="10"/>
  <c r="Q14" i="10"/>
  <c r="N15" i="10"/>
  <c r="O15" i="10"/>
  <c r="Q15" i="10"/>
  <c r="O16" i="10"/>
  <c r="O17" i="10"/>
  <c r="O18" i="10"/>
  <c r="O19" i="10"/>
  <c r="O20" i="10"/>
  <c r="O23" i="10"/>
  <c r="O24" i="10"/>
  <c r="O25" i="10"/>
  <c r="O26" i="10"/>
  <c r="O29" i="10"/>
  <c r="O30" i="10"/>
  <c r="O31" i="10"/>
  <c r="P14" i="10" l="1"/>
  <c r="R14" i="7"/>
  <c r="Q20" i="8"/>
  <c r="G16" i="18" s="1"/>
  <c r="U62" i="30"/>
  <c r="V42" i="30"/>
  <c r="N67" i="30"/>
  <c r="N32" i="18" s="1"/>
  <c r="L66" i="30"/>
  <c r="L23" i="9"/>
  <c r="M23" i="9" s="1"/>
  <c r="H17" i="18"/>
  <c r="N17" i="18" s="1"/>
  <c r="J109" i="18"/>
  <c r="P15" i="10"/>
  <c r="M25" i="8"/>
  <c r="V49" i="30"/>
  <c r="V8" i="30"/>
  <c r="V53" i="30"/>
  <c r="V40" i="30"/>
  <c r="V10" i="30"/>
  <c r="V16" i="30"/>
  <c r="M20" i="7"/>
  <c r="K19" i="7"/>
  <c r="L19" i="7" s="1"/>
  <c r="H15" i="18"/>
  <c r="N15" i="18" s="1"/>
  <c r="M19" i="6"/>
  <c r="K18" i="6"/>
  <c r="L18" i="6" s="1"/>
  <c r="H14" i="18"/>
  <c r="N14" i="18" s="1"/>
  <c r="Q24" i="5"/>
  <c r="R9" i="4"/>
  <c r="V26" i="30"/>
  <c r="V24" i="30"/>
  <c r="O14" i="7"/>
  <c r="Q6" i="7"/>
  <c r="Q14" i="7" s="1"/>
  <c r="G15" i="18" s="1"/>
  <c r="Q7" i="4"/>
  <c r="O9" i="4"/>
  <c r="V57" i="30"/>
  <c r="R62" i="30"/>
  <c r="V4" i="30"/>
  <c r="N14" i="4"/>
  <c r="N13" i="4"/>
  <c r="K14" i="4"/>
  <c r="V18" i="30"/>
  <c r="V61" i="30"/>
  <c r="V34" i="30"/>
  <c r="P24" i="5"/>
  <c r="G26" i="18" s="1"/>
  <c r="Q6" i="4"/>
  <c r="O6" i="10"/>
  <c r="M7" i="10"/>
  <c r="M8" i="10"/>
  <c r="M9" i="10"/>
  <c r="M10" i="10"/>
  <c r="M11" i="10"/>
  <c r="M12" i="10"/>
  <c r="M13" i="10"/>
  <c r="M16" i="10"/>
  <c r="M17" i="10"/>
  <c r="M18" i="10"/>
  <c r="M19" i="10"/>
  <c r="M20" i="10"/>
  <c r="M23" i="10"/>
  <c r="M24" i="10"/>
  <c r="M25" i="10"/>
  <c r="M26" i="10"/>
  <c r="M29" i="10"/>
  <c r="M30" i="10"/>
  <c r="M31" i="10"/>
  <c r="M6" i="10"/>
  <c r="Q6" i="10" s="1"/>
  <c r="M6" i="11"/>
  <c r="N6" i="11" s="1"/>
  <c r="O6" i="11"/>
  <c r="M7" i="11"/>
  <c r="N7" i="11" s="1"/>
  <c r="O7" i="11"/>
  <c r="M8" i="11"/>
  <c r="N8" i="11" s="1"/>
  <c r="O8" i="11"/>
  <c r="M9" i="11"/>
  <c r="N9" i="11" s="1"/>
  <c r="O9" i="11"/>
  <c r="O5" i="11"/>
  <c r="M5" i="11"/>
  <c r="Q5" i="11" s="1"/>
  <c r="O6" i="12"/>
  <c r="O7" i="12"/>
  <c r="O8" i="12"/>
  <c r="O9" i="12"/>
  <c r="O10" i="12"/>
  <c r="O11" i="12"/>
  <c r="O12" i="12"/>
  <c r="O5" i="12"/>
  <c r="M6" i="12"/>
  <c r="Q6" i="12" s="1"/>
  <c r="M7" i="12"/>
  <c r="Q7" i="12" s="1"/>
  <c r="M8" i="12"/>
  <c r="Q8" i="12" s="1"/>
  <c r="M9" i="12"/>
  <c r="Q9" i="12" s="1"/>
  <c r="M10" i="12"/>
  <c r="Q10" i="12" s="1"/>
  <c r="M11" i="12"/>
  <c r="Q11" i="12" s="1"/>
  <c r="M12" i="12"/>
  <c r="Q12" i="12" s="1"/>
  <c r="M5" i="12"/>
  <c r="N5" i="12" s="1"/>
  <c r="O6" i="13"/>
  <c r="O7" i="13"/>
  <c r="O8" i="13"/>
  <c r="O9" i="13"/>
  <c r="O10" i="13"/>
  <c r="O11" i="13"/>
  <c r="O12" i="13"/>
  <c r="O13" i="13"/>
  <c r="O14" i="13"/>
  <c r="O15" i="13"/>
  <c r="O16" i="13"/>
  <c r="O17" i="13"/>
  <c r="O18" i="13"/>
  <c r="O19" i="13"/>
  <c r="O20" i="13"/>
  <c r="O21" i="13"/>
  <c r="O5" i="13"/>
  <c r="M6" i="13"/>
  <c r="Q6" i="13" s="1"/>
  <c r="M7" i="13"/>
  <c r="N7" i="13" s="1"/>
  <c r="M8" i="13"/>
  <c r="N8" i="13" s="1"/>
  <c r="M9" i="13"/>
  <c r="N9" i="13" s="1"/>
  <c r="M10" i="13"/>
  <c r="Q10" i="13" s="1"/>
  <c r="M11" i="13"/>
  <c r="N11" i="13" s="1"/>
  <c r="M12" i="13"/>
  <c r="N12" i="13" s="1"/>
  <c r="M13" i="13"/>
  <c r="N13" i="13" s="1"/>
  <c r="M14" i="13"/>
  <c r="Q14" i="13" s="1"/>
  <c r="M15" i="13"/>
  <c r="N15" i="13" s="1"/>
  <c r="M16" i="13"/>
  <c r="N16" i="13" s="1"/>
  <c r="M17" i="13"/>
  <c r="N17" i="13" s="1"/>
  <c r="M18" i="13"/>
  <c r="Q18" i="13" s="1"/>
  <c r="M19" i="13"/>
  <c r="N19" i="13" s="1"/>
  <c r="M20" i="13"/>
  <c r="N20" i="13" s="1"/>
  <c r="M21" i="13"/>
  <c r="N21" i="13" s="1"/>
  <c r="M5" i="13"/>
  <c r="Q5" i="13" s="1"/>
  <c r="O6" i="14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O22" i="14"/>
  <c r="O23" i="14"/>
  <c r="O24" i="14"/>
  <c r="O25" i="14"/>
  <c r="O26" i="14"/>
  <c r="O27" i="14"/>
  <c r="O28" i="14"/>
  <c r="O29" i="14"/>
  <c r="O30" i="14"/>
  <c r="O31" i="14"/>
  <c r="O32" i="14"/>
  <c r="O33" i="14"/>
  <c r="O34" i="14"/>
  <c r="O5" i="14"/>
  <c r="M5" i="14"/>
  <c r="Q5" i="14" s="1"/>
  <c r="M6" i="14"/>
  <c r="N6" i="14" s="1"/>
  <c r="M7" i="14"/>
  <c r="Q7" i="14" s="1"/>
  <c r="M8" i="14"/>
  <c r="N8" i="14" s="1"/>
  <c r="M9" i="14"/>
  <c r="Q9" i="14" s="1"/>
  <c r="M10" i="14"/>
  <c r="N10" i="14" s="1"/>
  <c r="M11" i="14"/>
  <c r="Q11" i="14" s="1"/>
  <c r="M12" i="14"/>
  <c r="N12" i="14" s="1"/>
  <c r="M13" i="14"/>
  <c r="Q13" i="14" s="1"/>
  <c r="M14" i="14"/>
  <c r="N14" i="14" s="1"/>
  <c r="M15" i="14"/>
  <c r="Q15" i="14" s="1"/>
  <c r="M16" i="14"/>
  <c r="N16" i="14" s="1"/>
  <c r="M17" i="14"/>
  <c r="Q17" i="14" s="1"/>
  <c r="M18" i="14"/>
  <c r="N18" i="14" s="1"/>
  <c r="M19" i="14"/>
  <c r="Q19" i="14" s="1"/>
  <c r="M20" i="14"/>
  <c r="N20" i="14" s="1"/>
  <c r="M21" i="14"/>
  <c r="Q21" i="14" s="1"/>
  <c r="M22" i="14"/>
  <c r="N22" i="14" s="1"/>
  <c r="M23" i="14"/>
  <c r="Q23" i="14" s="1"/>
  <c r="M24" i="14"/>
  <c r="N24" i="14" s="1"/>
  <c r="M25" i="14"/>
  <c r="Q25" i="14" s="1"/>
  <c r="M26" i="14"/>
  <c r="N26" i="14" s="1"/>
  <c r="M27" i="14"/>
  <c r="Q27" i="14" s="1"/>
  <c r="M28" i="14"/>
  <c r="N28" i="14" s="1"/>
  <c r="M29" i="14"/>
  <c r="Q29" i="14" s="1"/>
  <c r="M30" i="14"/>
  <c r="N30" i="14" s="1"/>
  <c r="M31" i="14"/>
  <c r="Q31" i="14" s="1"/>
  <c r="M32" i="14"/>
  <c r="N32" i="14" s="1"/>
  <c r="M33" i="14"/>
  <c r="Q33" i="14" s="1"/>
  <c r="M34" i="14"/>
  <c r="N34" i="14" s="1"/>
  <c r="O6" i="15"/>
  <c r="O7" i="15"/>
  <c r="O8" i="15"/>
  <c r="O9" i="15"/>
  <c r="O10" i="15"/>
  <c r="O11" i="15"/>
  <c r="O12" i="15"/>
  <c r="O13" i="15"/>
  <c r="O5" i="15"/>
  <c r="M6" i="15"/>
  <c r="N6" i="15" s="1"/>
  <c r="M7" i="15"/>
  <c r="Q7" i="15" s="1"/>
  <c r="M8" i="15"/>
  <c r="N8" i="15" s="1"/>
  <c r="M9" i="15"/>
  <c r="Q9" i="15" s="1"/>
  <c r="M10" i="15"/>
  <c r="N10" i="15" s="1"/>
  <c r="M11" i="15"/>
  <c r="Q11" i="15" s="1"/>
  <c r="M12" i="15"/>
  <c r="N12" i="15" s="1"/>
  <c r="M13" i="15"/>
  <c r="Q13" i="15" s="1"/>
  <c r="M5" i="15"/>
  <c r="N5" i="15" s="1"/>
  <c r="O6" i="16"/>
  <c r="O7" i="16"/>
  <c r="O8" i="16"/>
  <c r="O9" i="16"/>
  <c r="O10" i="16"/>
  <c r="O11" i="16"/>
  <c r="O12" i="16"/>
  <c r="O5" i="16"/>
  <c r="M6" i="16"/>
  <c r="N6" i="16" s="1"/>
  <c r="P6" i="16" s="1"/>
  <c r="M7" i="16"/>
  <c r="N7" i="16" s="1"/>
  <c r="P7" i="16" s="1"/>
  <c r="M8" i="16"/>
  <c r="N8" i="16" s="1"/>
  <c r="P8" i="16" s="1"/>
  <c r="M9" i="16"/>
  <c r="N9" i="16" s="1"/>
  <c r="P9" i="16" s="1"/>
  <c r="M10" i="16"/>
  <c r="N10" i="16" s="1"/>
  <c r="P10" i="16" s="1"/>
  <c r="M11" i="16"/>
  <c r="N11" i="16" s="1"/>
  <c r="P11" i="16" s="1"/>
  <c r="M12" i="16"/>
  <c r="N12" i="16" s="1"/>
  <c r="P12" i="16" s="1"/>
  <c r="M5" i="16"/>
  <c r="N5" i="16" s="1"/>
  <c r="Q5" i="17"/>
  <c r="Q6" i="17"/>
  <c r="Q7" i="17"/>
  <c r="Q8" i="17"/>
  <c r="Q9" i="17"/>
  <c r="Q10" i="17"/>
  <c r="Q11" i="17"/>
  <c r="Q12" i="17"/>
  <c r="Q13" i="17"/>
  <c r="Q14" i="17"/>
  <c r="Q15" i="17"/>
  <c r="Q16" i="17"/>
  <c r="Q17" i="17"/>
  <c r="Q18" i="17"/>
  <c r="Q19" i="17"/>
  <c r="Q20" i="17"/>
  <c r="Q21" i="17"/>
  <c r="Q22" i="17"/>
  <c r="Q23" i="17"/>
  <c r="Q24" i="17"/>
  <c r="Q25" i="17"/>
  <c r="Q26" i="17"/>
  <c r="Q27" i="17"/>
  <c r="Q28" i="17"/>
  <c r="Q29" i="17"/>
  <c r="Q30" i="17"/>
  <c r="Q31" i="17"/>
  <c r="Q32" i="17"/>
  <c r="Q33" i="17"/>
  <c r="Q34" i="17"/>
  <c r="Q35" i="17"/>
  <c r="Q36" i="17"/>
  <c r="Q37" i="17"/>
  <c r="Q38" i="17"/>
  <c r="Q39" i="17"/>
  <c r="Q40" i="17"/>
  <c r="Q41" i="17"/>
  <c r="Q42" i="17"/>
  <c r="Q43" i="17"/>
  <c r="Q44" i="17"/>
  <c r="Q45" i="17"/>
  <c r="Q46" i="17"/>
  <c r="Q47" i="17"/>
  <c r="Q48" i="17"/>
  <c r="Q49" i="17"/>
  <c r="Q50" i="17"/>
  <c r="Q51" i="17"/>
  <c r="Q52" i="17"/>
  <c r="Q53" i="17"/>
  <c r="Q54" i="17"/>
  <c r="Q55" i="17"/>
  <c r="Q56" i="17"/>
  <c r="Q57" i="17"/>
  <c r="Q58" i="17"/>
  <c r="Q59" i="17"/>
  <c r="Q60" i="17"/>
  <c r="Q61" i="17"/>
  <c r="Q62" i="17"/>
  <c r="Q4" i="17"/>
  <c r="O5" i="17"/>
  <c r="S5" i="17" s="1"/>
  <c r="O6" i="17"/>
  <c r="S6" i="17" s="1"/>
  <c r="O7" i="17"/>
  <c r="P7" i="17" s="1"/>
  <c r="O8" i="17"/>
  <c r="S8" i="17" s="1"/>
  <c r="O9" i="17"/>
  <c r="S9" i="17" s="1"/>
  <c r="O10" i="17"/>
  <c r="S10" i="17" s="1"/>
  <c r="O11" i="17"/>
  <c r="P11" i="17" s="1"/>
  <c r="O12" i="17"/>
  <c r="S12" i="17" s="1"/>
  <c r="O13" i="17"/>
  <c r="S13" i="17" s="1"/>
  <c r="O14" i="17"/>
  <c r="S14" i="17" s="1"/>
  <c r="O15" i="17"/>
  <c r="P15" i="17" s="1"/>
  <c r="O16" i="17"/>
  <c r="S16" i="17" s="1"/>
  <c r="O17" i="17"/>
  <c r="S17" i="17" s="1"/>
  <c r="O18" i="17"/>
  <c r="S18" i="17" s="1"/>
  <c r="O19" i="17"/>
  <c r="P19" i="17" s="1"/>
  <c r="O20" i="17"/>
  <c r="S20" i="17" s="1"/>
  <c r="O21" i="17"/>
  <c r="S21" i="17" s="1"/>
  <c r="O22" i="17"/>
  <c r="S22" i="17" s="1"/>
  <c r="O23" i="17"/>
  <c r="P23" i="17" s="1"/>
  <c r="O24" i="17"/>
  <c r="S24" i="17" s="1"/>
  <c r="O25" i="17"/>
  <c r="S25" i="17" s="1"/>
  <c r="O26" i="17"/>
  <c r="S26" i="17" s="1"/>
  <c r="O27" i="17"/>
  <c r="P27" i="17" s="1"/>
  <c r="O28" i="17"/>
  <c r="S28" i="17" s="1"/>
  <c r="O29" i="17"/>
  <c r="S29" i="17" s="1"/>
  <c r="O30" i="17"/>
  <c r="S30" i="17" s="1"/>
  <c r="O31" i="17"/>
  <c r="P31" i="17" s="1"/>
  <c r="O32" i="17"/>
  <c r="S32" i="17" s="1"/>
  <c r="O33" i="17"/>
  <c r="S33" i="17" s="1"/>
  <c r="O34" i="17"/>
  <c r="S34" i="17" s="1"/>
  <c r="O35" i="17"/>
  <c r="P35" i="17" s="1"/>
  <c r="O36" i="17"/>
  <c r="S36" i="17" s="1"/>
  <c r="O37" i="17"/>
  <c r="S37" i="17" s="1"/>
  <c r="O38" i="17"/>
  <c r="S38" i="17" s="1"/>
  <c r="O39" i="17"/>
  <c r="P39" i="17" s="1"/>
  <c r="O40" i="17"/>
  <c r="S40" i="17" s="1"/>
  <c r="O41" i="17"/>
  <c r="P41" i="17" s="1"/>
  <c r="O42" i="17"/>
  <c r="S42" i="17" s="1"/>
  <c r="O43" i="17"/>
  <c r="S43" i="17" s="1"/>
  <c r="O44" i="17"/>
  <c r="S44" i="17" s="1"/>
  <c r="O45" i="17"/>
  <c r="P45" i="17" s="1"/>
  <c r="O46" i="17"/>
  <c r="S46" i="17" s="1"/>
  <c r="O47" i="17"/>
  <c r="S47" i="17" s="1"/>
  <c r="O48" i="17"/>
  <c r="S48" i="17" s="1"/>
  <c r="O49" i="17"/>
  <c r="P49" i="17" s="1"/>
  <c r="O50" i="17"/>
  <c r="S50" i="17" s="1"/>
  <c r="O51" i="17"/>
  <c r="S51" i="17" s="1"/>
  <c r="O52" i="17"/>
  <c r="S52" i="17" s="1"/>
  <c r="O53" i="17"/>
  <c r="P53" i="17" s="1"/>
  <c r="O54" i="17"/>
  <c r="S54" i="17" s="1"/>
  <c r="O55" i="17"/>
  <c r="S55" i="17" s="1"/>
  <c r="O56" i="17"/>
  <c r="S56" i="17" s="1"/>
  <c r="O57" i="17"/>
  <c r="P57" i="17" s="1"/>
  <c r="O58" i="17"/>
  <c r="S58" i="17" s="1"/>
  <c r="O59" i="17"/>
  <c r="S59" i="17" s="1"/>
  <c r="O60" i="17"/>
  <c r="S60" i="17" s="1"/>
  <c r="O61" i="17"/>
  <c r="P61" i="17" s="1"/>
  <c r="O62" i="17"/>
  <c r="S62" i="17" s="1"/>
  <c r="O4" i="17"/>
  <c r="P4" i="17" s="1"/>
  <c r="Q6" i="27"/>
  <c r="Q7" i="27"/>
  <c r="Q8" i="27"/>
  <c r="Q9" i="27"/>
  <c r="Q10" i="27"/>
  <c r="Q11" i="27"/>
  <c r="Q12" i="27"/>
  <c r="Q13" i="27"/>
  <c r="Q14" i="27"/>
  <c r="Q15" i="27"/>
  <c r="Q16" i="27"/>
  <c r="Q17" i="27"/>
  <c r="Q18" i="27"/>
  <c r="Q19" i="27"/>
  <c r="Q20" i="27"/>
  <c r="Q21" i="27"/>
  <c r="Q22" i="27"/>
  <c r="Q23" i="27"/>
  <c r="Q24" i="27"/>
  <c r="Q25" i="27"/>
  <c r="Q26" i="27"/>
  <c r="Q27" i="27"/>
  <c r="Q28" i="27"/>
  <c r="Q29" i="27"/>
  <c r="Q30" i="27"/>
  <c r="Q5" i="27"/>
  <c r="S6" i="27"/>
  <c r="S7" i="27"/>
  <c r="S8" i="27"/>
  <c r="S9" i="27"/>
  <c r="S10" i="27"/>
  <c r="S11" i="27"/>
  <c r="S12" i="27"/>
  <c r="S13" i="27"/>
  <c r="S14" i="27"/>
  <c r="S15" i="27"/>
  <c r="S16" i="27"/>
  <c r="S17" i="27"/>
  <c r="S18" i="27"/>
  <c r="S19" i="27"/>
  <c r="S20" i="27"/>
  <c r="S21" i="27"/>
  <c r="S22" i="27"/>
  <c r="S23" i="27"/>
  <c r="S24" i="27"/>
  <c r="S25" i="27"/>
  <c r="S26" i="27"/>
  <c r="S27" i="27"/>
  <c r="S28" i="27"/>
  <c r="S29" i="27"/>
  <c r="S30" i="27"/>
  <c r="S5" i="27"/>
  <c r="O30" i="27"/>
  <c r="P30" i="27" s="1"/>
  <c r="R30" i="27" s="1"/>
  <c r="O29" i="27"/>
  <c r="P29" i="27" s="1"/>
  <c r="O28" i="27"/>
  <c r="P28" i="27" s="1"/>
  <c r="R28" i="27" s="1"/>
  <c r="O27" i="27"/>
  <c r="P27" i="27" s="1"/>
  <c r="O26" i="27"/>
  <c r="P26" i="27" s="1"/>
  <c r="O25" i="27"/>
  <c r="P25" i="27" s="1"/>
  <c r="O24" i="27"/>
  <c r="P24" i="27" s="1"/>
  <c r="R24" i="27" s="1"/>
  <c r="O23" i="27"/>
  <c r="P23" i="27" s="1"/>
  <c r="O22" i="27"/>
  <c r="P22" i="27" s="1"/>
  <c r="R22" i="27" s="1"/>
  <c r="O21" i="27"/>
  <c r="P21" i="27" s="1"/>
  <c r="O20" i="27"/>
  <c r="P20" i="27" s="1"/>
  <c r="R20" i="27" s="1"/>
  <c r="O18" i="27"/>
  <c r="P18" i="27" s="1"/>
  <c r="O17" i="27"/>
  <c r="P17" i="27" s="1"/>
  <c r="O16" i="27"/>
  <c r="P16" i="27" s="1"/>
  <c r="R16" i="27" s="1"/>
  <c r="O15" i="27"/>
  <c r="P15" i="27" s="1"/>
  <c r="O14" i="27"/>
  <c r="P14" i="27" s="1"/>
  <c r="O13" i="27"/>
  <c r="P13" i="27" s="1"/>
  <c r="O12" i="27"/>
  <c r="P12" i="27" s="1"/>
  <c r="O11" i="27"/>
  <c r="P11" i="27" s="1"/>
  <c r="O10" i="27"/>
  <c r="P10" i="27" s="1"/>
  <c r="O9" i="27"/>
  <c r="P9" i="27" s="1"/>
  <c r="O8" i="27"/>
  <c r="P8" i="27" s="1"/>
  <c r="R8" i="27" s="1"/>
  <c r="O7" i="27"/>
  <c r="P7" i="27" s="1"/>
  <c r="O6" i="27"/>
  <c r="P6" i="27" s="1"/>
  <c r="O5" i="27"/>
  <c r="P5" i="27" s="1"/>
  <c r="O19" i="27"/>
  <c r="P19" i="27" s="1"/>
  <c r="S5" i="28"/>
  <c r="S6" i="28"/>
  <c r="S7" i="28"/>
  <c r="S8" i="28"/>
  <c r="S9" i="28"/>
  <c r="S10" i="28"/>
  <c r="S11" i="28"/>
  <c r="S12" i="28"/>
  <c r="S13" i="28"/>
  <c r="S14" i="28"/>
  <c r="S15" i="28"/>
  <c r="S16" i="28"/>
  <c r="S17" i="28"/>
  <c r="S18" i="28"/>
  <c r="S19" i="28"/>
  <c r="S20" i="28"/>
  <c r="S21" i="28"/>
  <c r="O5" i="28"/>
  <c r="P5" i="28" s="1"/>
  <c r="O6" i="28"/>
  <c r="P6" i="28" s="1"/>
  <c r="O7" i="28"/>
  <c r="P7" i="28" s="1"/>
  <c r="R7" i="28" s="1"/>
  <c r="O8" i="28"/>
  <c r="P8" i="28" s="1"/>
  <c r="O9" i="28"/>
  <c r="P9" i="28" s="1"/>
  <c r="R9" i="28" s="1"/>
  <c r="O10" i="28"/>
  <c r="P10" i="28" s="1"/>
  <c r="O11" i="28"/>
  <c r="O12" i="28"/>
  <c r="O13" i="28"/>
  <c r="P13" i="28" s="1"/>
  <c r="O14" i="28"/>
  <c r="P14" i="28" s="1"/>
  <c r="O15" i="28"/>
  <c r="O16" i="28"/>
  <c r="P16" i="28" s="1"/>
  <c r="O17" i="28"/>
  <c r="P17" i="28" s="1"/>
  <c r="R17" i="28" s="1"/>
  <c r="O18" i="28"/>
  <c r="P18" i="28" s="1"/>
  <c r="O19" i="28"/>
  <c r="P19" i="28" s="1"/>
  <c r="O20" i="28"/>
  <c r="P20" i="28" s="1"/>
  <c r="O21" i="28"/>
  <c r="P21" i="28" s="1"/>
  <c r="O4" i="28"/>
  <c r="P4" i="28" s="1"/>
  <c r="S4" i="28"/>
  <c r="Q5" i="28"/>
  <c r="Q6" i="28"/>
  <c r="Q7" i="28"/>
  <c r="Q8" i="28"/>
  <c r="Q9" i="28"/>
  <c r="Q10" i="28"/>
  <c r="Q11" i="28"/>
  <c r="Q12" i="28"/>
  <c r="Q13" i="28"/>
  <c r="Q14" i="28"/>
  <c r="Q15" i="28"/>
  <c r="Q16" i="28"/>
  <c r="Q17" i="28"/>
  <c r="Q18" i="28"/>
  <c r="Q19" i="28"/>
  <c r="Q20" i="28"/>
  <c r="Q21" i="28"/>
  <c r="Q4" i="28"/>
  <c r="P11" i="28"/>
  <c r="P12" i="28"/>
  <c r="R12" i="28" s="1"/>
  <c r="P15" i="28"/>
  <c r="P6" i="3"/>
  <c r="P7" i="3"/>
  <c r="P8" i="3"/>
  <c r="P9" i="3"/>
  <c r="P10" i="3"/>
  <c r="P5" i="3"/>
  <c r="N6" i="3"/>
  <c r="O6" i="3" s="1"/>
  <c r="N7" i="3"/>
  <c r="O7" i="3" s="1"/>
  <c r="N8" i="3"/>
  <c r="R8" i="3" s="1"/>
  <c r="N9" i="3"/>
  <c r="O9" i="3" s="1"/>
  <c r="N10" i="3"/>
  <c r="O10" i="3" s="1"/>
  <c r="N5" i="3"/>
  <c r="O5" i="3" s="1"/>
  <c r="Q5" i="3" s="1"/>
  <c r="R5" i="1"/>
  <c r="R6" i="1"/>
  <c r="R7" i="1"/>
  <c r="R8" i="1"/>
  <c r="R9" i="1"/>
  <c r="R10" i="1"/>
  <c r="R11" i="1"/>
  <c r="R12" i="1"/>
  <c r="R13" i="1"/>
  <c r="R14" i="1"/>
  <c r="R15" i="1"/>
  <c r="R16" i="1"/>
  <c r="P5" i="1"/>
  <c r="P6" i="1"/>
  <c r="P7" i="1"/>
  <c r="P8" i="1"/>
  <c r="P9" i="1"/>
  <c r="P10" i="1"/>
  <c r="P11" i="1"/>
  <c r="P12" i="1"/>
  <c r="P13" i="1"/>
  <c r="P14" i="1"/>
  <c r="P15" i="1"/>
  <c r="P16" i="1"/>
  <c r="O4" i="1"/>
  <c r="N6" i="1"/>
  <c r="O6" i="1" s="1"/>
  <c r="N7" i="1"/>
  <c r="O7" i="1" s="1"/>
  <c r="Q7" i="1" s="1"/>
  <c r="N8" i="1"/>
  <c r="O8" i="1" s="1"/>
  <c r="N9" i="1"/>
  <c r="O9" i="1" s="1"/>
  <c r="N10" i="1"/>
  <c r="O10" i="1" s="1"/>
  <c r="Q10" i="1" s="1"/>
  <c r="N11" i="1"/>
  <c r="O11" i="1" s="1"/>
  <c r="N12" i="1"/>
  <c r="O12" i="1" s="1"/>
  <c r="Q12" i="1" s="1"/>
  <c r="N13" i="1"/>
  <c r="O13" i="1" s="1"/>
  <c r="Q13" i="1" s="1"/>
  <c r="N14" i="1"/>
  <c r="O14" i="1" s="1"/>
  <c r="N15" i="1"/>
  <c r="O15" i="1" s="1"/>
  <c r="Q15" i="1" s="1"/>
  <c r="N16" i="1"/>
  <c r="O16" i="1" s="1"/>
  <c r="N5" i="1"/>
  <c r="O5" i="1" s="1"/>
  <c r="Q5" i="1" s="1"/>
  <c r="R4" i="1"/>
  <c r="P4" i="1"/>
  <c r="R12" i="27" l="1"/>
  <c r="R18" i="28"/>
  <c r="R10" i="28"/>
  <c r="R13" i="27"/>
  <c r="P15" i="13"/>
  <c r="Q11" i="1"/>
  <c r="R14" i="28"/>
  <c r="R6" i="28"/>
  <c r="R9" i="27"/>
  <c r="R17" i="27"/>
  <c r="P19" i="13"/>
  <c r="P11" i="13"/>
  <c r="N5" i="11"/>
  <c r="N10" i="11" s="1"/>
  <c r="P8" i="11"/>
  <c r="R16" i="28"/>
  <c r="R8" i="28"/>
  <c r="Q9" i="1"/>
  <c r="Q9" i="4"/>
  <c r="G13" i="18" s="1"/>
  <c r="R26" i="27"/>
  <c r="H16" i="18"/>
  <c r="Q16" i="1"/>
  <c r="R15" i="28"/>
  <c r="R21" i="28"/>
  <c r="R13" i="28"/>
  <c r="R19" i="27"/>
  <c r="Q63" i="17"/>
  <c r="Q8" i="1"/>
  <c r="Q14" i="1"/>
  <c r="Q6" i="1"/>
  <c r="R20" i="28"/>
  <c r="Q8" i="11"/>
  <c r="K24" i="8"/>
  <c r="L24" i="8" s="1"/>
  <c r="L14" i="4"/>
  <c r="L13" i="18"/>
  <c r="M13" i="18" s="1"/>
  <c r="J110" i="18"/>
  <c r="P22" i="28"/>
  <c r="Q22" i="28"/>
  <c r="R5" i="28"/>
  <c r="S31" i="27"/>
  <c r="H24" i="18" s="1"/>
  <c r="N24" i="18" s="1"/>
  <c r="Q6" i="3"/>
  <c r="R19" i="28"/>
  <c r="R11" i="28"/>
  <c r="Q6" i="11"/>
  <c r="R17" i="1"/>
  <c r="K19" i="1" s="1"/>
  <c r="R21" i="27"/>
  <c r="R25" i="27"/>
  <c r="R29" i="27"/>
  <c r="Q31" i="27"/>
  <c r="P9" i="11"/>
  <c r="Q7" i="11"/>
  <c r="V62" i="30"/>
  <c r="R68" i="30"/>
  <c r="G32" i="18" s="1"/>
  <c r="G38" i="18" s="1"/>
  <c r="H13" i="18"/>
  <c r="N13" i="18" s="1"/>
  <c r="M13" i="4"/>
  <c r="O13" i="12"/>
  <c r="O10" i="11"/>
  <c r="P6" i="11"/>
  <c r="H26" i="18"/>
  <c r="N26" i="18" s="1"/>
  <c r="L29" i="5"/>
  <c r="J28" i="5"/>
  <c r="K28" i="5" s="1"/>
  <c r="Q9" i="3"/>
  <c r="S22" i="28"/>
  <c r="R6" i="27"/>
  <c r="R10" i="27"/>
  <c r="R14" i="27"/>
  <c r="R18" i="27"/>
  <c r="R23" i="27"/>
  <c r="R27" i="27"/>
  <c r="O14" i="15"/>
  <c r="P21" i="13"/>
  <c r="P17" i="13"/>
  <c r="P13" i="13"/>
  <c r="P9" i="13"/>
  <c r="O22" i="13"/>
  <c r="Q9" i="11"/>
  <c r="P17" i="1"/>
  <c r="R7" i="27"/>
  <c r="R11" i="27"/>
  <c r="R15" i="27"/>
  <c r="O13" i="16"/>
  <c r="O35" i="14"/>
  <c r="N30" i="10"/>
  <c r="P30" i="10" s="1"/>
  <c r="Q30" i="10"/>
  <c r="N26" i="10"/>
  <c r="P26" i="10" s="1"/>
  <c r="Q26" i="10"/>
  <c r="N24" i="10"/>
  <c r="P24" i="10" s="1"/>
  <c r="Q24" i="10"/>
  <c r="Q20" i="10"/>
  <c r="N20" i="10"/>
  <c r="P20" i="10" s="1"/>
  <c r="Q18" i="10"/>
  <c r="N18" i="10"/>
  <c r="P18" i="10" s="1"/>
  <c r="Q16" i="10"/>
  <c r="N16" i="10"/>
  <c r="P16" i="10" s="1"/>
  <c r="Q12" i="10"/>
  <c r="N12" i="10"/>
  <c r="P12" i="10" s="1"/>
  <c r="Q10" i="10"/>
  <c r="N10" i="10"/>
  <c r="P10" i="10" s="1"/>
  <c r="Q8" i="10"/>
  <c r="N8" i="10"/>
  <c r="P8" i="10" s="1"/>
  <c r="N6" i="10"/>
  <c r="P6" i="10" s="1"/>
  <c r="Q31" i="10"/>
  <c r="N31" i="10"/>
  <c r="P31" i="10" s="1"/>
  <c r="N29" i="10"/>
  <c r="P29" i="10" s="1"/>
  <c r="Q29" i="10"/>
  <c r="N25" i="10"/>
  <c r="P25" i="10" s="1"/>
  <c r="Q25" i="10"/>
  <c r="N23" i="10"/>
  <c r="P23" i="10" s="1"/>
  <c r="Q23" i="10"/>
  <c r="Q19" i="10"/>
  <c r="N19" i="10"/>
  <c r="P19" i="10" s="1"/>
  <c r="Q17" i="10"/>
  <c r="N17" i="10"/>
  <c r="P17" i="10" s="1"/>
  <c r="Q13" i="10"/>
  <c r="N13" i="10"/>
  <c r="P13" i="10" s="1"/>
  <c r="Q11" i="10"/>
  <c r="N11" i="10"/>
  <c r="P11" i="10" s="1"/>
  <c r="Q9" i="10"/>
  <c r="N9" i="10"/>
  <c r="P9" i="10" s="1"/>
  <c r="Q7" i="10"/>
  <c r="N7" i="10"/>
  <c r="P7" i="10" s="1"/>
  <c r="P7" i="11"/>
  <c r="R4" i="17"/>
  <c r="P62" i="17"/>
  <c r="R62" i="17" s="1"/>
  <c r="P60" i="17"/>
  <c r="R60" i="17" s="1"/>
  <c r="P58" i="17"/>
  <c r="R58" i="17" s="1"/>
  <c r="P56" i="17"/>
  <c r="R56" i="17" s="1"/>
  <c r="P54" i="17"/>
  <c r="R54" i="17" s="1"/>
  <c r="P52" i="17"/>
  <c r="R52" i="17" s="1"/>
  <c r="P50" i="17"/>
  <c r="R50" i="17" s="1"/>
  <c r="P48" i="17"/>
  <c r="R48" i="17" s="1"/>
  <c r="P46" i="17"/>
  <c r="R46" i="17" s="1"/>
  <c r="P44" i="17"/>
  <c r="R44" i="17" s="1"/>
  <c r="P42" i="17"/>
  <c r="R42" i="17" s="1"/>
  <c r="P40" i="17"/>
  <c r="R40" i="17" s="1"/>
  <c r="P38" i="17"/>
  <c r="R38" i="17" s="1"/>
  <c r="P36" i="17"/>
  <c r="R36" i="17" s="1"/>
  <c r="P34" i="17"/>
  <c r="R34" i="17" s="1"/>
  <c r="P32" i="17"/>
  <c r="R32" i="17" s="1"/>
  <c r="P30" i="17"/>
  <c r="R30" i="17" s="1"/>
  <c r="P28" i="17"/>
  <c r="R28" i="17" s="1"/>
  <c r="P26" i="17"/>
  <c r="R26" i="17" s="1"/>
  <c r="P24" i="17"/>
  <c r="R24" i="17" s="1"/>
  <c r="P22" i="17"/>
  <c r="R22" i="17" s="1"/>
  <c r="P20" i="17"/>
  <c r="R20" i="17" s="1"/>
  <c r="P18" i="17"/>
  <c r="R18" i="17" s="1"/>
  <c r="P16" i="17"/>
  <c r="R16" i="17" s="1"/>
  <c r="P14" i="17"/>
  <c r="R14" i="17" s="1"/>
  <c r="P12" i="17"/>
  <c r="R12" i="17" s="1"/>
  <c r="P10" i="17"/>
  <c r="R10" i="17" s="1"/>
  <c r="P8" i="17"/>
  <c r="R8" i="17" s="1"/>
  <c r="P6" i="17"/>
  <c r="R6" i="17" s="1"/>
  <c r="S4" i="17"/>
  <c r="S61" i="17"/>
  <c r="S57" i="17"/>
  <c r="S53" i="17"/>
  <c r="S49" i="17"/>
  <c r="S45" i="17"/>
  <c r="S41" i="17"/>
  <c r="S39" i="17"/>
  <c r="S35" i="17"/>
  <c r="S31" i="17"/>
  <c r="S27" i="17"/>
  <c r="S23" i="17"/>
  <c r="S19" i="17"/>
  <c r="S15" i="17"/>
  <c r="S11" i="17"/>
  <c r="S7" i="17"/>
  <c r="P59" i="17"/>
  <c r="R59" i="17" s="1"/>
  <c r="P55" i="17"/>
  <c r="R55" i="17" s="1"/>
  <c r="P51" i="17"/>
  <c r="R51" i="17" s="1"/>
  <c r="P47" i="17"/>
  <c r="R47" i="17" s="1"/>
  <c r="P43" i="17"/>
  <c r="R43" i="17" s="1"/>
  <c r="P37" i="17"/>
  <c r="R37" i="17" s="1"/>
  <c r="P33" i="17"/>
  <c r="R33" i="17" s="1"/>
  <c r="P29" i="17"/>
  <c r="R29" i="17" s="1"/>
  <c r="P25" i="17"/>
  <c r="R25" i="17" s="1"/>
  <c r="P21" i="17"/>
  <c r="R21" i="17" s="1"/>
  <c r="P17" i="17"/>
  <c r="R17" i="17" s="1"/>
  <c r="P13" i="17"/>
  <c r="R13" i="17" s="1"/>
  <c r="P9" i="17"/>
  <c r="R9" i="17" s="1"/>
  <c r="P5" i="17"/>
  <c r="R5" i="17" s="1"/>
  <c r="R61" i="17"/>
  <c r="R57" i="17"/>
  <c r="R53" i="17"/>
  <c r="R49" i="17"/>
  <c r="R45" i="17"/>
  <c r="R41" i="17"/>
  <c r="R39" i="17"/>
  <c r="R35" i="17"/>
  <c r="R31" i="17"/>
  <c r="R27" i="17"/>
  <c r="R23" i="17"/>
  <c r="R19" i="17"/>
  <c r="R15" i="17"/>
  <c r="R11" i="17"/>
  <c r="R7" i="17"/>
  <c r="P5" i="12"/>
  <c r="Q5" i="12"/>
  <c r="Q13" i="12" s="1"/>
  <c r="N12" i="12"/>
  <c r="P12" i="12" s="1"/>
  <c r="N11" i="12"/>
  <c r="P11" i="12" s="1"/>
  <c r="N10" i="12"/>
  <c r="P10" i="12" s="1"/>
  <c r="N9" i="12"/>
  <c r="P9" i="12" s="1"/>
  <c r="N8" i="12"/>
  <c r="P8" i="12" s="1"/>
  <c r="N7" i="12"/>
  <c r="P7" i="12" s="1"/>
  <c r="N6" i="12"/>
  <c r="P6" i="12" s="1"/>
  <c r="Q21" i="13"/>
  <c r="Q19" i="13"/>
  <c r="Q17" i="13"/>
  <c r="Q15" i="13"/>
  <c r="Q13" i="13"/>
  <c r="Q11" i="13"/>
  <c r="Q9" i="13"/>
  <c r="Q7" i="13"/>
  <c r="N5" i="13"/>
  <c r="P20" i="13"/>
  <c r="N18" i="13"/>
  <c r="P18" i="13" s="1"/>
  <c r="P16" i="13"/>
  <c r="N14" i="13"/>
  <c r="P14" i="13" s="1"/>
  <c r="P12" i="13"/>
  <c r="N10" i="13"/>
  <c r="P10" i="13" s="1"/>
  <c r="P8" i="13"/>
  <c r="P7" i="13"/>
  <c r="N6" i="13"/>
  <c r="P6" i="13" s="1"/>
  <c r="Q20" i="13"/>
  <c r="Q16" i="13"/>
  <c r="Q12" i="13"/>
  <c r="Q8" i="13"/>
  <c r="N5" i="14"/>
  <c r="N33" i="14"/>
  <c r="P33" i="14" s="1"/>
  <c r="N31" i="14"/>
  <c r="P31" i="14" s="1"/>
  <c r="N29" i="14"/>
  <c r="P29" i="14" s="1"/>
  <c r="N27" i="14"/>
  <c r="P27" i="14" s="1"/>
  <c r="N25" i="14"/>
  <c r="P25" i="14" s="1"/>
  <c r="N23" i="14"/>
  <c r="P23" i="14" s="1"/>
  <c r="N21" i="14"/>
  <c r="P21" i="14" s="1"/>
  <c r="N19" i="14"/>
  <c r="P19" i="14" s="1"/>
  <c r="N17" i="14"/>
  <c r="P17" i="14" s="1"/>
  <c r="N15" i="14"/>
  <c r="P15" i="14" s="1"/>
  <c r="N13" i="14"/>
  <c r="P13" i="14" s="1"/>
  <c r="N11" i="14"/>
  <c r="P11" i="14" s="1"/>
  <c r="N9" i="14"/>
  <c r="P9" i="14" s="1"/>
  <c r="N7" i="14"/>
  <c r="P7" i="14" s="1"/>
  <c r="P34" i="14"/>
  <c r="P30" i="14"/>
  <c r="P26" i="14"/>
  <c r="P22" i="14"/>
  <c r="P18" i="14"/>
  <c r="P14" i="14"/>
  <c r="P10" i="14"/>
  <c r="P6" i="14"/>
  <c r="Q34" i="14"/>
  <c r="Q32" i="14"/>
  <c r="Q30" i="14"/>
  <c r="Q28" i="14"/>
  <c r="Q26" i="14"/>
  <c r="Q24" i="14"/>
  <c r="Q22" i="14"/>
  <c r="Q20" i="14"/>
  <c r="Q18" i="14"/>
  <c r="Q16" i="14"/>
  <c r="Q14" i="14"/>
  <c r="Q12" i="14"/>
  <c r="Q10" i="14"/>
  <c r="Q8" i="14"/>
  <c r="Q6" i="14"/>
  <c r="P32" i="14"/>
  <c r="P28" i="14"/>
  <c r="P24" i="14"/>
  <c r="P20" i="14"/>
  <c r="P16" i="14"/>
  <c r="P12" i="14"/>
  <c r="P8" i="14"/>
  <c r="P5" i="15"/>
  <c r="Q5" i="15"/>
  <c r="Q12" i="15"/>
  <c r="Q10" i="15"/>
  <c r="Q8" i="15"/>
  <c r="Q6" i="15"/>
  <c r="N13" i="15"/>
  <c r="P13" i="15" s="1"/>
  <c r="N11" i="15"/>
  <c r="P11" i="15" s="1"/>
  <c r="N9" i="15"/>
  <c r="P9" i="15" s="1"/>
  <c r="N7" i="15"/>
  <c r="P7" i="15" s="1"/>
  <c r="P12" i="15"/>
  <c r="P10" i="15"/>
  <c r="P8" i="15"/>
  <c r="P6" i="15"/>
  <c r="N13" i="16"/>
  <c r="P5" i="16"/>
  <c r="Q12" i="16"/>
  <c r="Q10" i="16"/>
  <c r="Q8" i="16"/>
  <c r="Q6" i="16"/>
  <c r="Q5" i="16"/>
  <c r="Q11" i="16"/>
  <c r="Q9" i="16"/>
  <c r="Q7" i="16"/>
  <c r="R5" i="27"/>
  <c r="P31" i="27"/>
  <c r="R4" i="28"/>
  <c r="R5" i="3"/>
  <c r="R9" i="3"/>
  <c r="R7" i="3"/>
  <c r="Q10" i="3"/>
  <c r="O8" i="3"/>
  <c r="Q8" i="3" s="1"/>
  <c r="R10" i="3"/>
  <c r="R6" i="3"/>
  <c r="Q7" i="3"/>
  <c r="O17" i="1"/>
  <c r="Q4" i="1"/>
  <c r="Q10" i="11" l="1"/>
  <c r="P5" i="11"/>
  <c r="Q17" i="1"/>
  <c r="G18" i="18" s="1"/>
  <c r="P13" i="16"/>
  <c r="G27" i="18" s="1"/>
  <c r="R22" i="28"/>
  <c r="G20" i="18" s="1"/>
  <c r="N34" i="27"/>
  <c r="H18" i="18"/>
  <c r="N18" i="18" s="1"/>
  <c r="M20" i="1"/>
  <c r="J111" i="18"/>
  <c r="Q32" i="10"/>
  <c r="L36" i="10" s="1"/>
  <c r="Q35" i="14"/>
  <c r="H29" i="18"/>
  <c r="N29" i="18" s="1"/>
  <c r="L15" i="11"/>
  <c r="J14" i="11"/>
  <c r="K14" i="11" s="1"/>
  <c r="P32" i="10"/>
  <c r="G30" i="18" s="1"/>
  <c r="N26" i="28"/>
  <c r="H20" i="18"/>
  <c r="N20" i="18" s="1"/>
  <c r="Q11" i="3"/>
  <c r="G19" i="18" s="1"/>
  <c r="L18" i="12"/>
  <c r="J17" i="12"/>
  <c r="K17" i="12" s="1"/>
  <c r="H22" i="18"/>
  <c r="N22" i="18" s="1"/>
  <c r="R31" i="27"/>
  <c r="G24" i="18" s="1"/>
  <c r="N14" i="15"/>
  <c r="P14" i="15" s="1"/>
  <c r="G21" i="18" s="1"/>
  <c r="Q22" i="13"/>
  <c r="P10" i="11"/>
  <c r="G29" i="18" s="1"/>
  <c r="S63" i="17"/>
  <c r="P63" i="17"/>
  <c r="R63" i="17" s="1"/>
  <c r="G28" i="18" s="1"/>
  <c r="N13" i="12"/>
  <c r="P13" i="12"/>
  <c r="G22" i="18" s="1"/>
  <c r="N22" i="13"/>
  <c r="P5" i="13"/>
  <c r="P22" i="13" s="1"/>
  <c r="G23" i="18" s="1"/>
  <c r="N35" i="14"/>
  <c r="P5" i="14"/>
  <c r="P35" i="14" s="1"/>
  <c r="Q14" i="15"/>
  <c r="Q13" i="16"/>
  <c r="R11" i="3"/>
  <c r="M22" i="28"/>
  <c r="M63" i="17"/>
  <c r="H30" i="18" l="1"/>
  <c r="N30" i="18" s="1"/>
  <c r="J35" i="10"/>
  <c r="K35" i="10" s="1"/>
  <c r="J112" i="18"/>
  <c r="M15" i="3"/>
  <c r="K14" i="3"/>
  <c r="L14" i="3" s="1"/>
  <c r="H19" i="18"/>
  <c r="N19" i="18" s="1"/>
  <c r="L27" i="13"/>
  <c r="N23" i="18"/>
  <c r="L18" i="16"/>
  <c r="H27" i="18"/>
  <c r="N27" i="18" s="1"/>
  <c r="L19" i="15"/>
  <c r="H21" i="18"/>
  <c r="N21" i="18" s="1"/>
  <c r="H28" i="18"/>
  <c r="N28" i="18" s="1"/>
  <c r="N67" i="17"/>
  <c r="N53" i="19"/>
  <c r="N54" i="19" s="1"/>
  <c r="S52" i="19"/>
  <c r="P52" i="19" s="1"/>
  <c r="Q52" i="19"/>
  <c r="S51" i="19"/>
  <c r="P51" i="19" s="1"/>
  <c r="Q51" i="19"/>
  <c r="S50" i="19"/>
  <c r="P50" i="19" s="1"/>
  <c r="Q50" i="19"/>
  <c r="S49" i="19"/>
  <c r="P49" i="19" s="1"/>
  <c r="Q49" i="19"/>
  <c r="S48" i="19"/>
  <c r="P48" i="19" s="1"/>
  <c r="Q48" i="19"/>
  <c r="S47" i="19"/>
  <c r="P47" i="19" s="1"/>
  <c r="Q47" i="19"/>
  <c r="S46" i="19"/>
  <c r="P46" i="19" s="1"/>
  <c r="Q46" i="19"/>
  <c r="S45" i="19"/>
  <c r="P45" i="19" s="1"/>
  <c r="Q45" i="19"/>
  <c r="S44" i="19"/>
  <c r="P44" i="19" s="1"/>
  <c r="R44" i="19" s="1"/>
  <c r="Q44" i="19"/>
  <c r="S43" i="19"/>
  <c r="P43" i="19" s="1"/>
  <c r="Q43" i="19"/>
  <c r="S42" i="19"/>
  <c r="P42" i="19" s="1"/>
  <c r="Q42" i="19"/>
  <c r="S41" i="19"/>
  <c r="P41" i="19" s="1"/>
  <c r="Q41" i="19"/>
  <c r="S40" i="19"/>
  <c r="P40" i="19" s="1"/>
  <c r="Q40" i="19"/>
  <c r="S39" i="19"/>
  <c r="P39" i="19" s="1"/>
  <c r="Q39" i="19"/>
  <c r="S38" i="19"/>
  <c r="P38" i="19" s="1"/>
  <c r="Q38" i="19"/>
  <c r="S37" i="19"/>
  <c r="P37" i="19" s="1"/>
  <c r="Q37" i="19"/>
  <c r="S36" i="19"/>
  <c r="P36" i="19" s="1"/>
  <c r="Q36" i="19"/>
  <c r="S35" i="19"/>
  <c r="P35" i="19" s="1"/>
  <c r="Q35" i="19"/>
  <c r="S34" i="19"/>
  <c r="P34" i="19" s="1"/>
  <c r="Q34" i="19"/>
  <c r="S33" i="19"/>
  <c r="P33" i="19" s="1"/>
  <c r="Q33" i="19"/>
  <c r="S32" i="19"/>
  <c r="P32" i="19" s="1"/>
  <c r="Q32" i="19"/>
  <c r="S31" i="19"/>
  <c r="P31" i="19" s="1"/>
  <c r="Q31" i="19"/>
  <c r="S30" i="19"/>
  <c r="P30" i="19" s="1"/>
  <c r="Q30" i="19"/>
  <c r="S29" i="19"/>
  <c r="P29" i="19" s="1"/>
  <c r="Q29" i="19"/>
  <c r="S28" i="19"/>
  <c r="P28" i="19" s="1"/>
  <c r="R28" i="19" s="1"/>
  <c r="Q28" i="19"/>
  <c r="S27" i="19"/>
  <c r="P27" i="19" s="1"/>
  <c r="Q27" i="19"/>
  <c r="S26" i="19"/>
  <c r="P26" i="19" s="1"/>
  <c r="Q26" i="19"/>
  <c r="S25" i="19"/>
  <c r="P25" i="19" s="1"/>
  <c r="Q25" i="19"/>
  <c r="S24" i="19"/>
  <c r="P24" i="19" s="1"/>
  <c r="R24" i="19" s="1"/>
  <c r="Q24" i="19"/>
  <c r="S23" i="19"/>
  <c r="P23" i="19" s="1"/>
  <c r="Q23" i="19"/>
  <c r="S22" i="19"/>
  <c r="P22" i="19" s="1"/>
  <c r="Q22" i="19"/>
  <c r="S21" i="19"/>
  <c r="P21" i="19" s="1"/>
  <c r="R21" i="19" s="1"/>
  <c r="Q21" i="19"/>
  <c r="S20" i="19"/>
  <c r="P20" i="19" s="1"/>
  <c r="R20" i="19" s="1"/>
  <c r="Q20" i="19"/>
  <c r="S19" i="19"/>
  <c r="P19" i="19" s="1"/>
  <c r="Q19" i="19"/>
  <c r="S18" i="19"/>
  <c r="P18" i="19" s="1"/>
  <c r="Q18" i="19"/>
  <c r="S17" i="19"/>
  <c r="P17" i="19" s="1"/>
  <c r="R17" i="19" s="1"/>
  <c r="Q17" i="19"/>
  <c r="S16" i="19"/>
  <c r="P16" i="19" s="1"/>
  <c r="R16" i="19" s="1"/>
  <c r="Q16" i="19"/>
  <c r="S15" i="19"/>
  <c r="P15" i="19" s="1"/>
  <c r="Q15" i="19"/>
  <c r="S14" i="19"/>
  <c r="P14" i="19" s="1"/>
  <c r="Q14" i="19"/>
  <c r="S13" i="19"/>
  <c r="P13" i="19" s="1"/>
  <c r="R13" i="19" s="1"/>
  <c r="Q13" i="19"/>
  <c r="S12" i="19"/>
  <c r="P12" i="19" s="1"/>
  <c r="Q12" i="19"/>
  <c r="S11" i="19"/>
  <c r="P11" i="19" s="1"/>
  <c r="Q11" i="19"/>
  <c r="S10" i="19"/>
  <c r="P10" i="19" s="1"/>
  <c r="Q10" i="19"/>
  <c r="S9" i="19"/>
  <c r="P9" i="19" s="1"/>
  <c r="Q9" i="19"/>
  <c r="S8" i="19"/>
  <c r="P8" i="19" s="1"/>
  <c r="Q8" i="19"/>
  <c r="Q7" i="19"/>
  <c r="S7" i="19"/>
  <c r="G3" i="19"/>
  <c r="G2" i="19"/>
  <c r="N13" i="20"/>
  <c r="S12" i="20"/>
  <c r="P12" i="20" s="1"/>
  <c r="Q12" i="20"/>
  <c r="S11" i="20"/>
  <c r="P11" i="20" s="1"/>
  <c r="Q11" i="20"/>
  <c r="S10" i="20"/>
  <c r="P10" i="20" s="1"/>
  <c r="Q10" i="20"/>
  <c r="S9" i="20"/>
  <c r="P9" i="20" s="1"/>
  <c r="Q9" i="20"/>
  <c r="S8" i="20"/>
  <c r="P8" i="20" s="1"/>
  <c r="Q8" i="20"/>
  <c r="S7" i="20"/>
  <c r="P7" i="20" s="1"/>
  <c r="Q7" i="20"/>
  <c r="S6" i="20"/>
  <c r="Q6" i="20"/>
  <c r="G2" i="20"/>
  <c r="N16" i="21"/>
  <c r="S15" i="21"/>
  <c r="P15" i="21" s="1"/>
  <c r="Q15" i="21"/>
  <c r="S14" i="21"/>
  <c r="P14" i="21" s="1"/>
  <c r="Q14" i="21"/>
  <c r="S13" i="21"/>
  <c r="P13" i="21" s="1"/>
  <c r="Q13" i="21"/>
  <c r="S12" i="21"/>
  <c r="P12" i="21" s="1"/>
  <c r="Q12" i="21"/>
  <c r="S11" i="21"/>
  <c r="P11" i="21" s="1"/>
  <c r="Q11" i="21"/>
  <c r="S10" i="21"/>
  <c r="P10" i="21" s="1"/>
  <c r="Q10" i="21"/>
  <c r="S9" i="21"/>
  <c r="P9" i="21" s="1"/>
  <c r="Q9" i="21"/>
  <c r="S8" i="21"/>
  <c r="P8" i="21" s="1"/>
  <c r="Q8" i="21"/>
  <c r="S7" i="21"/>
  <c r="P7" i="21" s="1"/>
  <c r="Q7" i="21"/>
  <c r="S6" i="21"/>
  <c r="P6" i="21" s="1"/>
  <c r="Q6" i="21"/>
  <c r="Q5" i="21"/>
  <c r="P5" i="21"/>
  <c r="G2" i="21"/>
  <c r="N43" i="22"/>
  <c r="S42" i="22"/>
  <c r="P42" i="22" s="1"/>
  <c r="Q42" i="22"/>
  <c r="S41" i="22"/>
  <c r="P41" i="22" s="1"/>
  <c r="Q41" i="22"/>
  <c r="S40" i="22"/>
  <c r="P40" i="22" s="1"/>
  <c r="Q40" i="22"/>
  <c r="S39" i="22"/>
  <c r="P39" i="22" s="1"/>
  <c r="Q39" i="22"/>
  <c r="S38" i="22"/>
  <c r="P38" i="22" s="1"/>
  <c r="Q38" i="22"/>
  <c r="S37" i="22"/>
  <c r="P37" i="22" s="1"/>
  <c r="Q37" i="22"/>
  <c r="S36" i="22"/>
  <c r="P36" i="22" s="1"/>
  <c r="Q36" i="22"/>
  <c r="S35" i="22"/>
  <c r="P35" i="22" s="1"/>
  <c r="Q35" i="22"/>
  <c r="S34" i="22"/>
  <c r="P34" i="22" s="1"/>
  <c r="Q34" i="22"/>
  <c r="S33" i="22"/>
  <c r="P33" i="22" s="1"/>
  <c r="Q33" i="22"/>
  <c r="S32" i="22"/>
  <c r="P32" i="22" s="1"/>
  <c r="Q32" i="22"/>
  <c r="S31" i="22"/>
  <c r="P31" i="22" s="1"/>
  <c r="Q31" i="22"/>
  <c r="S30" i="22"/>
  <c r="P30" i="22" s="1"/>
  <c r="Q30" i="22"/>
  <c r="S29" i="22"/>
  <c r="Q29" i="22"/>
  <c r="P29" i="22"/>
  <c r="S28" i="22"/>
  <c r="P28" i="22" s="1"/>
  <c r="Q28" i="22"/>
  <c r="S27" i="22"/>
  <c r="P27" i="22" s="1"/>
  <c r="Q27" i="22"/>
  <c r="S26" i="22"/>
  <c r="P26" i="22" s="1"/>
  <c r="Q26" i="22"/>
  <c r="S25" i="22"/>
  <c r="P25" i="22" s="1"/>
  <c r="Q25" i="22"/>
  <c r="S24" i="22"/>
  <c r="P24" i="22" s="1"/>
  <c r="Q24" i="22"/>
  <c r="S23" i="22"/>
  <c r="P23" i="22" s="1"/>
  <c r="Q23" i="22"/>
  <c r="S22" i="22"/>
  <c r="P22" i="22" s="1"/>
  <c r="Q22" i="22"/>
  <c r="S21" i="22"/>
  <c r="P21" i="22" s="1"/>
  <c r="Q21" i="22"/>
  <c r="S20" i="22"/>
  <c r="P20" i="22" s="1"/>
  <c r="Q20" i="22"/>
  <c r="S19" i="22"/>
  <c r="P19" i="22" s="1"/>
  <c r="Q19" i="22"/>
  <c r="S18" i="22"/>
  <c r="P18" i="22" s="1"/>
  <c r="Q18" i="22"/>
  <c r="S17" i="22"/>
  <c r="P17" i="22" s="1"/>
  <c r="Q17" i="22"/>
  <c r="S16" i="22"/>
  <c r="P16" i="22" s="1"/>
  <c r="Q16" i="22"/>
  <c r="S15" i="22"/>
  <c r="P15" i="22" s="1"/>
  <c r="Q15" i="22"/>
  <c r="S14" i="22"/>
  <c r="P14" i="22" s="1"/>
  <c r="Q14" i="22"/>
  <c r="S13" i="22"/>
  <c r="P13" i="22" s="1"/>
  <c r="Q13" i="22"/>
  <c r="S12" i="22"/>
  <c r="P12" i="22" s="1"/>
  <c r="Q12" i="22"/>
  <c r="S11" i="22"/>
  <c r="P11" i="22" s="1"/>
  <c r="Q11" i="22"/>
  <c r="S10" i="22"/>
  <c r="P10" i="22" s="1"/>
  <c r="Q10" i="22"/>
  <c r="S9" i="22"/>
  <c r="P9" i="22" s="1"/>
  <c r="Q9" i="22"/>
  <c r="Q8" i="22"/>
  <c r="S8" i="22"/>
  <c r="P8" i="22" s="1"/>
  <c r="Q7" i="22"/>
  <c r="S7" i="22"/>
  <c r="G2" i="22"/>
  <c r="N26" i="24"/>
  <c r="S25" i="24"/>
  <c r="P25" i="24" s="1"/>
  <c r="Q25" i="24"/>
  <c r="S24" i="24"/>
  <c r="P24" i="24" s="1"/>
  <c r="Q24" i="24"/>
  <c r="S23" i="24"/>
  <c r="P23" i="24" s="1"/>
  <c r="Q23" i="24"/>
  <c r="S22" i="24"/>
  <c r="P22" i="24" s="1"/>
  <c r="Q22" i="24"/>
  <c r="S21" i="24"/>
  <c r="P21" i="24" s="1"/>
  <c r="Q21" i="24"/>
  <c r="S20" i="24"/>
  <c r="Q20" i="24"/>
  <c r="P20" i="24"/>
  <c r="S19" i="24"/>
  <c r="P19" i="24" s="1"/>
  <c r="Q19" i="24"/>
  <c r="S18" i="24"/>
  <c r="P18" i="24" s="1"/>
  <c r="Q18" i="24"/>
  <c r="S17" i="24"/>
  <c r="P17" i="24" s="1"/>
  <c r="R17" i="24" s="1"/>
  <c r="Q17" i="24"/>
  <c r="S16" i="24"/>
  <c r="P16" i="24" s="1"/>
  <c r="Q16" i="24"/>
  <c r="S15" i="24"/>
  <c r="P15" i="24" s="1"/>
  <c r="Q15" i="24"/>
  <c r="S14" i="24"/>
  <c r="P14" i="24" s="1"/>
  <c r="Q14" i="24"/>
  <c r="S13" i="24"/>
  <c r="P13" i="24" s="1"/>
  <c r="Q13" i="24"/>
  <c r="S12" i="24"/>
  <c r="P12" i="24" s="1"/>
  <c r="Q12" i="24"/>
  <c r="S11" i="24"/>
  <c r="P11" i="24" s="1"/>
  <c r="Q11" i="24"/>
  <c r="S10" i="24"/>
  <c r="P10" i="24" s="1"/>
  <c r="Q10" i="24"/>
  <c r="S9" i="24"/>
  <c r="P9" i="24" s="1"/>
  <c r="R9" i="24" s="1"/>
  <c r="Q9" i="24"/>
  <c r="S8" i="24"/>
  <c r="P8" i="24" s="1"/>
  <c r="Q8" i="24"/>
  <c r="S7" i="24"/>
  <c r="P7" i="24" s="1"/>
  <c r="Q7" i="24"/>
  <c r="S6" i="24"/>
  <c r="P6" i="24" s="1"/>
  <c r="Q6" i="24"/>
  <c r="S5" i="24"/>
  <c r="P5" i="24" s="1"/>
  <c r="Q5" i="24"/>
  <c r="N33" i="25"/>
  <c r="U32" i="25"/>
  <c r="Q32" i="25"/>
  <c r="S32" i="25" s="1"/>
  <c r="R32" i="25" s="1"/>
  <c r="T32" i="25" s="1"/>
  <c r="U31" i="25"/>
  <c r="Q31" i="25"/>
  <c r="S31" i="25" s="1"/>
  <c r="R31" i="25" s="1"/>
  <c r="T31" i="25" s="1"/>
  <c r="U30" i="25"/>
  <c r="Q30" i="25"/>
  <c r="S30" i="25" s="1"/>
  <c r="R30" i="25" s="1"/>
  <c r="T30" i="25" s="1"/>
  <c r="U29" i="25"/>
  <c r="Q29" i="25"/>
  <c r="S29" i="25" s="1"/>
  <c r="R29" i="25" s="1"/>
  <c r="T29" i="25" s="1"/>
  <c r="U28" i="25"/>
  <c r="Q28" i="25"/>
  <c r="S28" i="25" s="1"/>
  <c r="R28" i="25" s="1"/>
  <c r="T28" i="25" s="1"/>
  <c r="U27" i="25"/>
  <c r="Q27" i="25"/>
  <c r="S27" i="25" s="1"/>
  <c r="R27" i="25" s="1"/>
  <c r="T27" i="25" s="1"/>
  <c r="U26" i="25"/>
  <c r="Q26" i="25"/>
  <c r="S26" i="25" s="1"/>
  <c r="R26" i="25" s="1"/>
  <c r="T26" i="25" s="1"/>
  <c r="U25" i="25"/>
  <c r="Q25" i="25"/>
  <c r="S25" i="25" s="1"/>
  <c r="R25" i="25" s="1"/>
  <c r="T25" i="25" s="1"/>
  <c r="U24" i="25"/>
  <c r="Q24" i="25"/>
  <c r="S24" i="25" s="1"/>
  <c r="R24" i="25" s="1"/>
  <c r="T24" i="25" s="1"/>
  <c r="U23" i="25"/>
  <c r="Q23" i="25"/>
  <c r="S23" i="25" s="1"/>
  <c r="R23" i="25" s="1"/>
  <c r="T23" i="25" s="1"/>
  <c r="U22" i="25"/>
  <c r="Q22" i="25"/>
  <c r="S22" i="25" s="1"/>
  <c r="R22" i="25" s="1"/>
  <c r="T22" i="25" s="1"/>
  <c r="U21" i="25"/>
  <c r="Q21" i="25"/>
  <c r="S21" i="25" s="1"/>
  <c r="R21" i="25" s="1"/>
  <c r="T21" i="25" s="1"/>
  <c r="U20" i="25"/>
  <c r="Q20" i="25"/>
  <c r="S20" i="25" s="1"/>
  <c r="R20" i="25" s="1"/>
  <c r="T20" i="25" s="1"/>
  <c r="U19" i="25"/>
  <c r="Q19" i="25"/>
  <c r="S19" i="25" s="1"/>
  <c r="R19" i="25" s="1"/>
  <c r="T19" i="25" s="1"/>
  <c r="U18" i="25"/>
  <c r="Q18" i="25"/>
  <c r="S18" i="25" s="1"/>
  <c r="R18" i="25" s="1"/>
  <c r="T18" i="25" s="1"/>
  <c r="U17" i="25"/>
  <c r="Q17" i="25"/>
  <c r="S17" i="25" s="1"/>
  <c r="R17" i="25" s="1"/>
  <c r="T17" i="25" s="1"/>
  <c r="U16" i="25"/>
  <c r="Q16" i="25"/>
  <c r="S16" i="25" s="1"/>
  <c r="R16" i="25" s="1"/>
  <c r="T16" i="25" s="1"/>
  <c r="U15" i="25"/>
  <c r="Q15" i="25"/>
  <c r="S15" i="25" s="1"/>
  <c r="R15" i="25" s="1"/>
  <c r="T15" i="25" s="1"/>
  <c r="U14" i="25"/>
  <c r="Q14" i="25"/>
  <c r="S14" i="25" s="1"/>
  <c r="R14" i="25" s="1"/>
  <c r="T14" i="25" s="1"/>
  <c r="U13" i="25"/>
  <c r="Q13" i="25"/>
  <c r="S13" i="25" s="1"/>
  <c r="R13" i="25" s="1"/>
  <c r="T13" i="25" s="1"/>
  <c r="U12" i="25"/>
  <c r="Q12" i="25"/>
  <c r="S12" i="25" s="1"/>
  <c r="R12" i="25" s="1"/>
  <c r="T12" i="25" s="1"/>
  <c r="U11" i="25"/>
  <c r="Q11" i="25"/>
  <c r="S11" i="25" s="1"/>
  <c r="R11" i="25" s="1"/>
  <c r="T11" i="25" s="1"/>
  <c r="U10" i="25"/>
  <c r="Q10" i="25"/>
  <c r="S10" i="25" s="1"/>
  <c r="R10" i="25" s="1"/>
  <c r="T10" i="25" s="1"/>
  <c r="U9" i="25"/>
  <c r="Q9" i="25"/>
  <c r="S9" i="25" s="1"/>
  <c r="R9" i="25" s="1"/>
  <c r="T9" i="25" s="1"/>
  <c r="U8" i="25"/>
  <c r="Q8" i="25"/>
  <c r="S8" i="25" s="1"/>
  <c r="R8" i="25" s="1"/>
  <c r="T8" i="25" s="1"/>
  <c r="U7" i="25"/>
  <c r="Q7" i="25"/>
  <c r="S7" i="25" s="1"/>
  <c r="R7" i="25" s="1"/>
  <c r="T7" i="25" s="1"/>
  <c r="U6" i="25"/>
  <c r="Q6" i="25"/>
  <c r="S6" i="25" s="1"/>
  <c r="R6" i="25" s="1"/>
  <c r="T6" i="25" s="1"/>
  <c r="U5" i="25"/>
  <c r="Q5" i="25"/>
  <c r="G2" i="25"/>
  <c r="N14" i="26"/>
  <c r="T13" i="26"/>
  <c r="R13" i="26"/>
  <c r="P13" i="26"/>
  <c r="Q13" i="26" s="1"/>
  <c r="T12" i="26"/>
  <c r="R12" i="26"/>
  <c r="P12" i="26"/>
  <c r="Q12" i="26" s="1"/>
  <c r="S12" i="26" s="1"/>
  <c r="T11" i="26"/>
  <c r="R11" i="26"/>
  <c r="P11" i="26"/>
  <c r="Q11" i="26" s="1"/>
  <c r="T10" i="26"/>
  <c r="R10" i="26"/>
  <c r="P10" i="26"/>
  <c r="Q10" i="26" s="1"/>
  <c r="T9" i="26"/>
  <c r="R9" i="26"/>
  <c r="P9" i="26"/>
  <c r="Q9" i="26" s="1"/>
  <c r="S9" i="26" s="1"/>
  <c r="T8" i="26"/>
  <c r="R8" i="26"/>
  <c r="P8" i="26"/>
  <c r="T7" i="26"/>
  <c r="R7" i="26"/>
  <c r="Q7" i="26"/>
  <c r="G2" i="26"/>
  <c r="G3" i="23"/>
  <c r="R29" i="19" l="1"/>
  <c r="R33" i="19"/>
  <c r="R12" i="22"/>
  <c r="R28" i="22"/>
  <c r="R14" i="19"/>
  <c r="R22" i="19"/>
  <c r="R37" i="19"/>
  <c r="R46" i="19"/>
  <c r="R41" i="19"/>
  <c r="R10" i="22"/>
  <c r="R18" i="22"/>
  <c r="R26" i="22"/>
  <c r="R32" i="19"/>
  <c r="R36" i="19"/>
  <c r="R40" i="19"/>
  <c r="R30" i="19"/>
  <c r="R14" i="24"/>
  <c r="R6" i="21"/>
  <c r="R14" i="21"/>
  <c r="R21" i="24"/>
  <c r="R49" i="19"/>
  <c r="R34" i="22"/>
  <c r="R42" i="22"/>
  <c r="R38" i="19"/>
  <c r="R45" i="19"/>
  <c r="R8" i="21"/>
  <c r="R25" i="24"/>
  <c r="J113" i="18"/>
  <c r="J114" i="18" s="1"/>
  <c r="J115" i="18" s="1"/>
  <c r="J116" i="18" s="1"/>
  <c r="J117" i="18" s="1"/>
  <c r="J118" i="18" s="1"/>
  <c r="J119" i="18" s="1"/>
  <c r="J120" i="18" s="1"/>
  <c r="J121" i="18" s="1"/>
  <c r="J122" i="18" s="1"/>
  <c r="J123" i="18" s="1"/>
  <c r="J124" i="18" s="1"/>
  <c r="J125" i="18" s="1"/>
  <c r="J126" i="18" s="1"/>
  <c r="J127" i="18" s="1"/>
  <c r="J128" i="18" s="1"/>
  <c r="J129" i="18" s="1"/>
  <c r="J130" i="18" s="1"/>
  <c r="J131" i="18" s="1"/>
  <c r="J132" i="18" s="1"/>
  <c r="J133" i="18" s="1"/>
  <c r="J134" i="18" s="1"/>
  <c r="J135" i="18" s="1"/>
  <c r="J136" i="18" s="1"/>
  <c r="J137" i="18" s="1"/>
  <c r="J138" i="18" s="1"/>
  <c r="J139" i="18" s="1"/>
  <c r="J140" i="18" s="1"/>
  <c r="J141" i="18" s="1"/>
  <c r="J142" i="18" s="1"/>
  <c r="J143" i="18" s="1"/>
  <c r="J144" i="18" s="1"/>
  <c r="J145" i="18" s="1"/>
  <c r="J146" i="18" s="1"/>
  <c r="J147" i="18" s="1"/>
  <c r="J148" i="18" s="1"/>
  <c r="J149" i="18" s="1"/>
  <c r="J150" i="18" s="1"/>
  <c r="J151" i="18" s="1"/>
  <c r="J152" i="18" s="1"/>
  <c r="J153" i="18" s="1"/>
  <c r="J154" i="18" s="1"/>
  <c r="J155" i="18" s="1"/>
  <c r="J156" i="18" s="1"/>
  <c r="J157" i="18" s="1"/>
  <c r="J158" i="18" s="1"/>
  <c r="J159" i="18" s="1"/>
  <c r="J160" i="18" s="1"/>
  <c r="J161" i="18" s="1"/>
  <c r="S13" i="26"/>
  <c r="R11" i="24"/>
  <c r="R14" i="22"/>
  <c r="R23" i="22"/>
  <c r="R30" i="22"/>
  <c r="R39" i="22"/>
  <c r="R10" i="21"/>
  <c r="R10" i="20"/>
  <c r="R9" i="19"/>
  <c r="R19" i="19"/>
  <c r="R25" i="19"/>
  <c r="R35" i="19"/>
  <c r="R6" i="24"/>
  <c r="R13" i="24"/>
  <c r="R22" i="24"/>
  <c r="R20" i="22"/>
  <c r="R36" i="22"/>
  <c r="R7" i="20"/>
  <c r="R48" i="19"/>
  <c r="U33" i="25"/>
  <c r="Q26" i="24"/>
  <c r="R19" i="24"/>
  <c r="R15" i="22"/>
  <c r="R22" i="22"/>
  <c r="R31" i="22"/>
  <c r="R38" i="22"/>
  <c r="R11" i="21"/>
  <c r="Q13" i="20"/>
  <c r="P17" i="20" s="1"/>
  <c r="R9" i="20"/>
  <c r="R11" i="19"/>
  <c r="R27" i="19"/>
  <c r="R43" i="19"/>
  <c r="R5" i="24"/>
  <c r="P26" i="24"/>
  <c r="P30" i="24"/>
  <c r="R10" i="24"/>
  <c r="R15" i="24"/>
  <c r="R18" i="24"/>
  <c r="R23" i="24"/>
  <c r="R11" i="22"/>
  <c r="R16" i="22"/>
  <c r="R19" i="22"/>
  <c r="R24" i="22"/>
  <c r="R27" i="22"/>
  <c r="R32" i="22"/>
  <c r="R35" i="22"/>
  <c r="R40" i="22"/>
  <c r="R7" i="21"/>
  <c r="R12" i="21"/>
  <c r="R15" i="21"/>
  <c r="R11" i="20"/>
  <c r="Q53" i="19"/>
  <c r="R10" i="19"/>
  <c r="R15" i="19"/>
  <c r="R18" i="19"/>
  <c r="R23" i="19"/>
  <c r="R26" i="19"/>
  <c r="R31" i="19"/>
  <c r="R34" i="19"/>
  <c r="R39" i="19"/>
  <c r="R42" i="19"/>
  <c r="R47" i="19"/>
  <c r="R50" i="19"/>
  <c r="R52" i="19"/>
  <c r="Q8" i="26"/>
  <c r="S8" i="26" s="1"/>
  <c r="P14" i="26"/>
  <c r="M18" i="26" s="1"/>
  <c r="N18" i="26" s="1"/>
  <c r="R7" i="24"/>
  <c r="S11" i="26"/>
  <c r="S5" i="25"/>
  <c r="R5" i="25" s="1"/>
  <c r="Q33" i="25"/>
  <c r="M35" i="25" s="1"/>
  <c r="Q43" i="22"/>
  <c r="R51" i="19"/>
  <c r="R8" i="24"/>
  <c r="R12" i="24"/>
  <c r="R16" i="24"/>
  <c r="R20" i="24"/>
  <c r="R24" i="24"/>
  <c r="R9" i="22"/>
  <c r="R13" i="22"/>
  <c r="R17" i="22"/>
  <c r="R21" i="22"/>
  <c r="R25" i="22"/>
  <c r="R29" i="22"/>
  <c r="R33" i="22"/>
  <c r="R37" i="22"/>
  <c r="R41" i="22"/>
  <c r="R9" i="21"/>
  <c r="R13" i="21"/>
  <c r="S13" i="20"/>
  <c r="R8" i="20"/>
  <c r="R12" i="20"/>
  <c r="R8" i="19"/>
  <c r="R12" i="19"/>
  <c r="S26" i="24"/>
  <c r="P16" i="21"/>
  <c r="S16" i="21"/>
  <c r="H5" i="18" s="1"/>
  <c r="N5" i="18" s="1"/>
  <c r="R14" i="26"/>
  <c r="T14" i="26"/>
  <c r="O18" i="26" s="1"/>
  <c r="H9" i="18" s="1"/>
  <c r="N9" i="18" s="1"/>
  <c r="S10" i="26"/>
  <c r="R8" i="22"/>
  <c r="Q16" i="21"/>
  <c r="S53" i="19"/>
  <c r="P7" i="19"/>
  <c r="P6" i="20"/>
  <c r="R5" i="21"/>
  <c r="P7" i="22"/>
  <c r="S43" i="22"/>
  <c r="H6" i="18" s="1"/>
  <c r="N6" i="18" s="1"/>
  <c r="Q14" i="26"/>
  <c r="S7" i="26"/>
  <c r="K14" i="15"/>
  <c r="K22" i="13"/>
  <c r="K13" i="12"/>
  <c r="K10" i="11"/>
  <c r="K24" i="5"/>
  <c r="K13" i="16"/>
  <c r="K41" i="14"/>
  <c r="K37" i="14"/>
  <c r="Q17" i="20" l="1"/>
  <c r="H4" i="18"/>
  <c r="N4" i="18" s="1"/>
  <c r="Q30" i="24"/>
  <c r="R30" i="24" s="1"/>
  <c r="G7" i="18" s="1"/>
  <c r="H7" i="18"/>
  <c r="N7" i="18" s="1"/>
  <c r="S33" i="25"/>
  <c r="S37" i="25" s="1"/>
  <c r="O36" i="25"/>
  <c r="H8" i="18"/>
  <c r="N8" i="18" s="1"/>
  <c r="H37" i="18"/>
  <c r="O46" i="22"/>
  <c r="M46" i="22"/>
  <c r="P47" i="22"/>
  <c r="Q47" i="22"/>
  <c r="R6" i="20"/>
  <c r="R13" i="20" s="1"/>
  <c r="P13" i="20"/>
  <c r="O19" i="21"/>
  <c r="M19" i="21"/>
  <c r="J47" i="14"/>
  <c r="L25" i="18" s="1"/>
  <c r="I47" i="14"/>
  <c r="K25" i="18" s="1"/>
  <c r="J46" i="14"/>
  <c r="P37" i="14"/>
  <c r="G25" i="18" s="1"/>
  <c r="R7" i="19"/>
  <c r="R53" i="19" s="1"/>
  <c r="R54" i="19" s="1"/>
  <c r="P53" i="19"/>
  <c r="R7" i="22"/>
  <c r="R43" i="22" s="1"/>
  <c r="P43" i="22"/>
  <c r="S54" i="19"/>
  <c r="M58" i="19"/>
  <c r="O29" i="24"/>
  <c r="M29" i="24"/>
  <c r="N35" i="25"/>
  <c r="M36" i="25"/>
  <c r="P58" i="19"/>
  <c r="Q58" i="19"/>
  <c r="R16" i="21"/>
  <c r="Q20" i="21"/>
  <c r="P20" i="21"/>
  <c r="Q18" i="26"/>
  <c r="R18" i="26"/>
  <c r="O16" i="20"/>
  <c r="M16" i="20"/>
  <c r="R26" i="24"/>
  <c r="R17" i="20"/>
  <c r="G4" i="18" s="1"/>
  <c r="Q37" i="14"/>
  <c r="K43" i="14"/>
  <c r="G57" i="18"/>
  <c r="G53" i="18"/>
  <c r="G54" i="18"/>
  <c r="G56" i="18"/>
  <c r="G55" i="18"/>
  <c r="S14" i="26"/>
  <c r="R33" i="25"/>
  <c r="T5" i="25"/>
  <c r="T33" i="25" s="1"/>
  <c r="L14" i="7"/>
  <c r="L11" i="3"/>
  <c r="L15" i="6"/>
  <c r="M25" i="18" l="1"/>
  <c r="K34" i="18"/>
  <c r="N58" i="19"/>
  <c r="L2" i="18"/>
  <c r="M2" i="18" s="1"/>
  <c r="O58" i="19"/>
  <c r="H2" i="18"/>
  <c r="N2" i="18" s="1"/>
  <c r="N16" i="20"/>
  <c r="L4" i="18"/>
  <c r="M4" i="18" s="1"/>
  <c r="R20" i="21"/>
  <c r="G5" i="18" s="1"/>
  <c r="N19" i="21"/>
  <c r="L5" i="18"/>
  <c r="M5" i="18" s="1"/>
  <c r="N46" i="22"/>
  <c r="L6" i="18"/>
  <c r="M6" i="18" s="1"/>
  <c r="N29" i="24"/>
  <c r="L7" i="18"/>
  <c r="M7" i="18" s="1"/>
  <c r="R37" i="25"/>
  <c r="T37" i="25" s="1"/>
  <c r="G8" i="18" s="1"/>
  <c r="N36" i="25"/>
  <c r="L8" i="18"/>
  <c r="L66" i="18"/>
  <c r="S18" i="26"/>
  <c r="G9" i="18" s="1"/>
  <c r="G37" i="18" s="1"/>
  <c r="K47" i="14"/>
  <c r="I46" i="14"/>
  <c r="K46" i="14" s="1"/>
  <c r="H25" i="18"/>
  <c r="N25" i="18" s="1"/>
  <c r="L47" i="14"/>
  <c r="R47" i="22"/>
  <c r="G6" i="18" s="1"/>
  <c r="R58" i="19"/>
  <c r="R59" i="19" s="1"/>
  <c r="G2" i="18" s="1"/>
  <c r="J19" i="1"/>
  <c r="L19" i="1" s="1"/>
  <c r="M66" i="30"/>
  <c r="N34" i="18" l="1"/>
  <c r="N36" i="18" s="1"/>
  <c r="H34" i="18"/>
  <c r="H40" i="18" s="1"/>
  <c r="L34" i="18"/>
  <c r="M8" i="18"/>
  <c r="L67" i="18"/>
  <c r="G34" i="18"/>
  <c r="G40" i="18" s="1"/>
  <c r="L103" i="18" l="1"/>
  <c r="L102" i="18"/>
  <c r="L104" i="18"/>
  <c r="L68" i="18"/>
  <c r="L105" i="18" l="1"/>
  <c r="L69" i="18"/>
  <c r="L106" i="18" l="1"/>
  <c r="L70" i="18"/>
  <c r="L107" i="18" l="1"/>
  <c r="L71" i="18"/>
  <c r="L108" i="18" l="1"/>
  <c r="L72" i="18"/>
  <c r="L109" i="18" l="1"/>
  <c r="L73" i="18"/>
  <c r="K111" i="18" l="1"/>
  <c r="L110" i="18"/>
  <c r="L74" i="18"/>
  <c r="K112" i="18" l="1"/>
  <c r="L111" i="18"/>
  <c r="L75" i="18"/>
  <c r="K113" i="18" l="1"/>
  <c r="L112" i="18"/>
  <c r="L76" i="18"/>
  <c r="L113" i="18" l="1"/>
  <c r="K114" i="18"/>
  <c r="L77" i="18"/>
  <c r="K115" i="18" l="1"/>
  <c r="L114" i="18"/>
  <c r="L78" i="18"/>
  <c r="K116" i="18" l="1"/>
  <c r="L115" i="18"/>
  <c r="L79" i="18"/>
  <c r="K117" i="18" l="1"/>
  <c r="L116" i="18"/>
  <c r="L80" i="18"/>
  <c r="K118" i="18" l="1"/>
  <c r="L117" i="18"/>
  <c r="L81" i="18"/>
  <c r="K119" i="18" l="1"/>
  <c r="L118" i="18"/>
  <c r="L82" i="18"/>
  <c r="K120" i="18" l="1"/>
  <c r="L119" i="18"/>
  <c r="L83" i="18"/>
  <c r="K121" i="18" l="1"/>
  <c r="L120" i="18"/>
  <c r="L84" i="18"/>
  <c r="K122" i="18" l="1"/>
  <c r="L121" i="18"/>
  <c r="L85" i="18"/>
  <c r="K123" i="18" l="1"/>
  <c r="L122" i="18"/>
  <c r="L86" i="18"/>
  <c r="K124" i="18" l="1"/>
  <c r="L123" i="18"/>
  <c r="L87" i="18"/>
  <c r="K125" i="18" l="1"/>
  <c r="L124" i="18"/>
  <c r="L88" i="18"/>
  <c r="K126" i="18" l="1"/>
  <c r="L125" i="18"/>
  <c r="L89" i="18"/>
  <c r="K127" i="18" l="1"/>
  <c r="K128" i="18" s="1"/>
  <c r="L126" i="18"/>
  <c r="L90" i="18"/>
  <c r="L127" i="18" l="1"/>
  <c r="L91" i="18"/>
  <c r="K129" i="18" l="1"/>
  <c r="L128" i="18"/>
  <c r="L92" i="18"/>
  <c r="K130" i="18" l="1"/>
  <c r="L129" i="18"/>
  <c r="L93" i="18"/>
  <c r="K131" i="18" l="1"/>
  <c r="L130" i="18"/>
  <c r="L94" i="18"/>
  <c r="K132" i="18" l="1"/>
  <c r="L131" i="18"/>
  <c r="L95" i="18"/>
  <c r="K133" i="18" l="1"/>
  <c r="L132" i="18"/>
  <c r="L96" i="18"/>
  <c r="K134" i="18" l="1"/>
  <c r="L133" i="18"/>
  <c r="L97" i="18"/>
  <c r="K135" i="18" l="1"/>
  <c r="L134" i="18"/>
  <c r="L98" i="18"/>
  <c r="K136" i="18" l="1"/>
  <c r="L135" i="18"/>
  <c r="L99" i="18"/>
  <c r="K137" i="18" l="1"/>
  <c r="K138" i="18" s="1"/>
  <c r="L136" i="18"/>
  <c r="L101" i="18"/>
  <c r="L100" i="18"/>
  <c r="K139" i="18" l="1"/>
  <c r="L138" i="18"/>
  <c r="L137" i="18"/>
  <c r="K140" i="18" l="1"/>
  <c r="L139" i="18"/>
  <c r="K141" i="18" l="1"/>
  <c r="L140" i="18"/>
  <c r="K142" i="18" l="1"/>
  <c r="L141" i="18"/>
  <c r="K143" i="18" l="1"/>
  <c r="L142" i="18"/>
  <c r="K144" i="18" l="1"/>
  <c r="L143" i="18"/>
  <c r="K145" i="18" l="1"/>
  <c r="L144" i="18"/>
  <c r="K146" i="18" l="1"/>
  <c r="L145" i="18"/>
  <c r="K147" i="18" l="1"/>
  <c r="L146" i="18"/>
  <c r="K148" i="18" l="1"/>
  <c r="L147" i="18"/>
  <c r="K149" i="18" l="1"/>
  <c r="L148" i="18"/>
  <c r="L149" i="18" l="1"/>
  <c r="K150" i="18"/>
  <c r="K151" i="18" l="1"/>
  <c r="L150" i="18"/>
  <c r="K152" i="18" l="1"/>
  <c r="L151" i="18"/>
  <c r="K153" i="18" l="1"/>
  <c r="L152" i="18"/>
  <c r="K154" i="18" l="1"/>
  <c r="L153" i="18"/>
  <c r="K155" i="18" l="1"/>
  <c r="L154" i="18"/>
  <c r="K156" i="18" l="1"/>
  <c r="L155" i="18"/>
  <c r="K157" i="18" l="1"/>
  <c r="L156" i="18"/>
  <c r="K158" i="18" l="1"/>
  <c r="L157" i="18"/>
  <c r="K159" i="18" l="1"/>
  <c r="L158" i="18"/>
  <c r="K160" i="18" l="1"/>
  <c r="L159" i="18"/>
  <c r="K161" i="18" l="1"/>
  <c r="L160" i="18"/>
  <c r="L161" i="18" l="1"/>
</calcChain>
</file>

<file path=xl/sharedStrings.xml><?xml version="1.0" encoding="utf-8"?>
<sst xmlns="http://schemas.openxmlformats.org/spreadsheetml/2006/main" count="4964" uniqueCount="789">
  <si>
    <t>Transmission Services</t>
  </si>
  <si>
    <t>23501 - Co. 2 Land Right Of Way</t>
  </si>
  <si>
    <t>Transmission</t>
  </si>
  <si>
    <t>Montano Tap 115kv</t>
  </si>
  <si>
    <t>Montano Tap 115kv Tax District 001 : 100 056020</t>
  </si>
  <si>
    <t>101000 - Plant in Service</t>
  </si>
  <si>
    <t>Right Of Way Montano Tap 115kv 1.8 Miles Single Ci</t>
  </si>
  <si>
    <t>12/2012</t>
  </si>
  <si>
    <t>23550 - Poles &amp; Fixtures</t>
  </si>
  <si>
    <t>Foundations 6-1-6347-004 Cp# 2279</t>
  </si>
  <si>
    <t>100 Ft Tangent 6-1-6347-004 Cp# 2279</t>
  </si>
  <si>
    <t>95 Ft 12 Angle 6-1-6347-004 Cp # 2279</t>
  </si>
  <si>
    <t>95ft Switch Struct 6-1-6347-004 Cp# 2279</t>
  </si>
  <si>
    <t>90ft Angle Struct 35 6-1-6347-004 Cp#2279</t>
  </si>
  <si>
    <t>90ft Tangent Struct 6-1-6347-004 Cp# 2279</t>
  </si>
  <si>
    <t>95ft Tangent Struct 6-1-6347-004 Cp# 2279</t>
  </si>
  <si>
    <t>90ft Ss Tap Structure 6-1-6347-004 Cp#2279</t>
  </si>
  <si>
    <t>90ft Ss De Tap Struct 6-1-6347-004 Cp# 2279</t>
  </si>
  <si>
    <t>23560 - Overhead Conductors &amp; Devic</t>
  </si>
  <si>
    <t>Insulators 6-1-6347-004 Cp# 2279</t>
  </si>
  <si>
    <t>795 Mcm-Acsr Conductor 27,069ft 6-1-6347-004</t>
  </si>
  <si>
    <t>3/8" Ehs 7strand Shieldwire 11,500 Ft 6-1-  6347-0</t>
  </si>
  <si>
    <t>Cornell Sub Tap 115kv</t>
  </si>
  <si>
    <t>Cornell Sub 115kv  Tap Tax District 004 : 100 004030</t>
  </si>
  <si>
    <t>Pole 70 Foot Wood</t>
  </si>
  <si>
    <t>Ground Assy.</t>
  </si>
  <si>
    <t>Wire 3/8 In Static</t>
  </si>
  <si>
    <t>Montgomery Plaza Tap 115kv</t>
  </si>
  <si>
    <t>Montgomery Plaza Tap 115kv Tax District 004 : 100 055020</t>
  </si>
  <si>
    <t>93' Tap Structure</t>
  </si>
  <si>
    <t>93' Switch Structure</t>
  </si>
  <si>
    <t>87' Deadend Structure</t>
  </si>
  <si>
    <t>87' Tangent Structure  Cp0985</t>
  </si>
  <si>
    <t>Dynabreak "V" Switch</t>
  </si>
  <si>
    <t>Suspension Insulators Cp 0985</t>
  </si>
  <si>
    <t>Tap To Arriba Sub - Mdf Plant Tax District 353 : 300 065020</t>
  </si>
  <si>
    <t>Pole 80 Foot Wood Cleared 03-85</t>
  </si>
  <si>
    <t>Pole 85 Foot Wood Cleared 03-85</t>
  </si>
  <si>
    <t>Pole 90 Foot Wood Cleared 03-85</t>
  </si>
  <si>
    <t>Pole 95 Foot Wood Cleared 03-85</t>
  </si>
  <si>
    <t>Pole 100 Foot Wood Cleared 10-85</t>
  </si>
  <si>
    <t>Wire</t>
  </si>
  <si>
    <t>15kv Cable</t>
  </si>
  <si>
    <t>Insulators</t>
  </si>
  <si>
    <t>3/8" Static Wire</t>
  </si>
  <si>
    <t>Deadend Assembly</t>
  </si>
  <si>
    <t>Ground  Assembly</t>
  </si>
  <si>
    <t>LOADBREAK SWITCH</t>
  </si>
  <si>
    <t>QUICKBREAK SWITCHES-115KV</t>
  </si>
  <si>
    <t>Quickbreak Switches-115kv</t>
  </si>
  <si>
    <t>Coal Sub New Site Tap</t>
  </si>
  <si>
    <t>Coal Sub - New Site  Tap Tax District 002 : 100 036020</t>
  </si>
  <si>
    <t>104  Tap Structure W/Pole</t>
  </si>
  <si>
    <t>90 Angle Structure W/Pole</t>
  </si>
  <si>
    <t>Deadend Tap Pole Cleared 05-85</t>
  </si>
  <si>
    <t>85 Foot Steel Structure Cleared 05-85</t>
  </si>
  <si>
    <t>90 Foot Steel Structure Cleared 05-85</t>
  </si>
  <si>
    <t>95 Foot Steel Structure Cleared 05-85</t>
  </si>
  <si>
    <t>3/8"Static Wire</t>
  </si>
  <si>
    <t>477 Acsr "Hawk" Wire</t>
  </si>
  <si>
    <t>Suspension Insulators-Lot</t>
  </si>
  <si>
    <t>Wesmeco Single Circuit Tap 115kv</t>
  </si>
  <si>
    <t>Wesmeco 115kv 1/4 Mi Single Circuit  Tap Tax District 001 : 100 021020</t>
  </si>
  <si>
    <t>Pole 77 Foot Steel</t>
  </si>
  <si>
    <t>Pole 92 Foot Steel</t>
  </si>
  <si>
    <t>Misc Minor Material</t>
  </si>
  <si>
    <t>V Switches 116944</t>
  </si>
  <si>
    <t>Ground Assy 116944</t>
  </si>
  <si>
    <t>Susp Insulators 116944</t>
  </si>
  <si>
    <t>Conductor 477 Acsr 116944</t>
  </si>
  <si>
    <t>Embudo - Juan Tabo Sub 115kv Tax District 002 : 650 5430847</t>
  </si>
  <si>
    <t>Insulator</t>
  </si>
  <si>
    <t>Distribution Equipment</t>
  </si>
  <si>
    <t>Sandia Swtch Stn/Lawrence Sub  Kv</t>
  </si>
  <si>
    <t>Sandia Switching Station - Lawrence Sub Tax District 002 : 100 016000</t>
  </si>
  <si>
    <t>Wire 3hd</t>
  </si>
  <si>
    <t>Wire 6a Copperweld</t>
  </si>
  <si>
    <t>Wire, EHS, Static : 021001</t>
  </si>
  <si>
    <t>Switch, Disconnect : 051000</t>
  </si>
  <si>
    <t>106001 - Reclass-Completed CWIP</t>
  </si>
  <si>
    <t>Sandia Switching Station - Lawrence Sub Tax District 004 : 100 016000</t>
  </si>
  <si>
    <t>Mimbres - Hermanas Sub 38.00 115kv</t>
  </si>
  <si>
    <t>Structure Bd404</t>
  </si>
  <si>
    <t>Structure Bd405</t>
  </si>
  <si>
    <t>Structure Bd408</t>
  </si>
  <si>
    <t>Pole, Wood, 65 Foot</t>
  </si>
  <si>
    <t>Pole, Wood, 70 Foot</t>
  </si>
  <si>
    <t>Pole 75 Foot Wood Class 1</t>
  </si>
  <si>
    <t>Pole 80 Foot Wood Class 1</t>
  </si>
  <si>
    <t>Pole 90 Foot Wood Class 1</t>
  </si>
  <si>
    <t>Acquisition Costs - Mimbres To Hermanas</t>
  </si>
  <si>
    <t>Right Of Way Mimbres - Hermanas Sub 115kv 2.9 Mile</t>
  </si>
  <si>
    <t>Hermanas/Hondale 115kv</t>
  </si>
  <si>
    <t>Hermanas - Hondale 115kv Tax District 201 : 200 040000</t>
  </si>
  <si>
    <t>Est Clrg 6-1-6348-002</t>
  </si>
  <si>
    <t>Insulators : 049000</t>
  </si>
  <si>
    <t>Static Wire 3/8inch Ehs</t>
  </si>
  <si>
    <t>Conductor Three Phase 477mcm Acsr</t>
  </si>
  <si>
    <t>02322282  &lt;107&gt; MW115 INSULATORS AND CORONA RINGS INSTALL</t>
  </si>
  <si>
    <t>North Bernalillo Tap Tax District 290 : 899 059020</t>
  </si>
  <si>
    <t>Right Of Way North Bernalillo Tap 6-1-6346-001 &amp; 0</t>
  </si>
  <si>
    <t>Pole Tap 115kv</t>
  </si>
  <si>
    <t>477 Acsr Conductor</t>
  </si>
  <si>
    <t>Lightning Arresters 96kv</t>
  </si>
  <si>
    <t>Lost Horizon Line 115kv Tax District 004 : 600 620001</t>
  </si>
  <si>
    <t>85 Foot Wood Pole</t>
  </si>
  <si>
    <t>Pole, Wood, 95 Foot : 010095</t>
  </si>
  <si>
    <t>95 Foot Steel Pole Single Circuit Dead-End</t>
  </si>
  <si>
    <t>90 Foot Steel Pole Double Circuit Light Angle</t>
  </si>
  <si>
    <t>02221230  &lt;107&gt; INSTALL - REPLACE POLE STRUCTURE LO7, (NEW)</t>
  </si>
  <si>
    <t>795 Acsr Drake Conductor</t>
  </si>
  <si>
    <t>3 Way Switch 115 Kv 1200 Amp</t>
  </si>
  <si>
    <t>Kinder-Morgan 115kv - MK Tax District 201 650 10420685</t>
  </si>
  <si>
    <t>Structure DBD : 016001</t>
  </si>
  <si>
    <t>Wire : 021000</t>
  </si>
  <si>
    <t>Right Of Way Hermanas - Hondale 115kv 8.5 Miles 6-</t>
  </si>
  <si>
    <t>Est Clrg Hermanas-Hondale 6-1-6348-002</t>
  </si>
  <si>
    <t>Right Of Way Embudo - Juan Tabo Sub 46kv</t>
  </si>
  <si>
    <t>Anchor</t>
  </si>
  <si>
    <t>Pole 40 Foot Wood</t>
  </si>
  <si>
    <t>Pole, Wood, 80 Foot</t>
  </si>
  <si>
    <t>80'Type 75 Stl Pole 6556-003</t>
  </si>
  <si>
    <t>85'Type 76 Stl Pole 6556-003</t>
  </si>
  <si>
    <t>Pole, Steel, 85 Foot : 011085</t>
  </si>
  <si>
    <t>Embudo - Juan Tabo Sub 115kv Tax District 005 : 650 5430851</t>
  </si>
  <si>
    <t>El Dorado Sub To SL Line Tap Tax District 373 : 410 069020</t>
  </si>
  <si>
    <t>90' Wood Pole - Sl Line</t>
  </si>
  <si>
    <t>Guy Assembly Cleared 11-81</t>
  </si>
  <si>
    <t>Pole 65 Foot Wood Cleared 11-81</t>
  </si>
  <si>
    <t>Pole 70 Foot Wood Cleared 11-81</t>
  </si>
  <si>
    <t>Pole 75 Foot Wood Cleared 11-81</t>
  </si>
  <si>
    <t>Pole 80 Foot Wood Cleared 11-81</t>
  </si>
  <si>
    <t>Pole 82 Foot Steel Cleared 11-81</t>
  </si>
  <si>
    <t>Pole 87 Foot Steel Cleared 11-81</t>
  </si>
  <si>
    <t>Pole 98 Foot Steel Cleared 11-81</t>
  </si>
  <si>
    <t>Ground Assy</t>
  </si>
  <si>
    <t>Static Wire 3/8 Inch</t>
  </si>
  <si>
    <t>V-SWITCH W/INTERRUPTER</t>
  </si>
  <si>
    <t>V-SWITCH 115 KV 600 AMP</t>
  </si>
  <si>
    <t>V-Switch 115 Kv 600 Amp</t>
  </si>
  <si>
    <t>Suspension Insulators 10 Inch</t>
  </si>
  <si>
    <t>Norton - Zia (DOE) - Mejia 115kv Tax District 372 : 410 045000</t>
  </si>
  <si>
    <t>Acquisition Cost - Norton To Zia To Mejia</t>
  </si>
  <si>
    <t>Right Of Way Norton - Zia - Mejia 115kv  4-1-6789-</t>
  </si>
  <si>
    <t>Pole,100',Class H-1</t>
  </si>
  <si>
    <t>Pole 75 Foot Wood 4-1-6789-019</t>
  </si>
  <si>
    <t>Guy Assembly 4-1-6789-019 Cleared 02-84</t>
  </si>
  <si>
    <t>Pole 65 Foot Wood 4-1-6789-019 Cleared 02-84</t>
  </si>
  <si>
    <t>Pole 70 Foot Wood 4-1-6789-019 Cleared 02-84</t>
  </si>
  <si>
    <t>Pole 80 Foot Wood 4-1-6789-019 Cleared 11-85</t>
  </si>
  <si>
    <t>Pole 85 Foot Wood 4-1-6789-019 Cleared 02-84</t>
  </si>
  <si>
    <t>Pole 90 Foot Wood 4-1-6789-019 Cleared 02-84</t>
  </si>
  <si>
    <t>Pole 95 Foot Wood 4-1-6789-019 Cleared 02-84</t>
  </si>
  <si>
    <t>Single Circuit 64 Angle Structure Used To   Tap Of</t>
  </si>
  <si>
    <t>Single Circuit 78 Angle Structure Used To   Tap Of</t>
  </si>
  <si>
    <t>02257500  &lt;107&gt; ACQUIRE PORTION OF NL LINE</t>
  </si>
  <si>
    <t>Wire 394.6 Aaac</t>
  </si>
  <si>
    <t>Suspension Insulator</t>
  </si>
  <si>
    <t>V Switches  41-6991-001</t>
  </si>
  <si>
    <t>477 Acsr 7mcil  41-6789-019</t>
  </si>
  <si>
    <t>3/8" Static Wire  41-6789-019</t>
  </si>
  <si>
    <t>Ground Assembly 41-6789-019,015,020</t>
  </si>
  <si>
    <t>Norton - Zia (DOE) - Mejia 115kv Tax District 373 : 410 045000</t>
  </si>
  <si>
    <t>Allocation to Meija</t>
  </si>
  <si>
    <t>Total</t>
  </si>
  <si>
    <t>Total Lines Mile</t>
  </si>
  <si>
    <t>Mejia Tap Miles</t>
  </si>
  <si>
    <t>Allocation to Mejia Tap</t>
  </si>
  <si>
    <t>Net Plant to Mejia</t>
  </si>
  <si>
    <t>Prager - Lomas 115kv Tax District 001 : 100 001100</t>
  </si>
  <si>
    <t>Pole, Steel, 99 Foot</t>
  </si>
  <si>
    <t>Structure,Deadend 95'</t>
  </si>
  <si>
    <t>Pole 48 Foot Steel Type 56</t>
  </si>
  <si>
    <t>Pole 69 Foot Steel Type 55</t>
  </si>
  <si>
    <t>Structure,Self Supporting 90'</t>
  </si>
  <si>
    <t>Structure,Self Supporting Deadend 90'</t>
  </si>
  <si>
    <t>Wire 1590</t>
  </si>
  <si>
    <t>3/8 In Static Wire</t>
  </si>
  <si>
    <t>Wire,795acsr,26/7 Stranding</t>
  </si>
  <si>
    <t>Signetics Tap Tax District 004 : 100 073020</t>
  </si>
  <si>
    <t>Right Of Way Tap To Signetics</t>
  </si>
  <si>
    <t>Pole, Steel, 85 Foot</t>
  </si>
  <si>
    <t>Pole 85 Foot Steel Tap</t>
  </si>
  <si>
    <t>Conductor</t>
  </si>
  <si>
    <t>V Switches</t>
  </si>
  <si>
    <t>Suspension Insulators-Lot 1</t>
  </si>
  <si>
    <t>Signetics Tap Tax District 293 : 100 073020</t>
  </si>
  <si>
    <t>Tap To Arriba Sub - Mdf Plant Tax District 351 : 300 065020</t>
  </si>
  <si>
    <t>Right Of Way Tap To Arriba Substation</t>
  </si>
  <si>
    <t>Aquisition Costs - Tap To Arriba Substation Cp 03/</t>
  </si>
  <si>
    <t>company</t>
  </si>
  <si>
    <t>utility_account</t>
  </si>
  <si>
    <t>Function</t>
  </si>
  <si>
    <t>asset_location</t>
  </si>
  <si>
    <t>gl_account</t>
  </si>
  <si>
    <t>ldg_long_description</t>
  </si>
  <si>
    <t>month</t>
  </si>
  <si>
    <t>quantity</t>
  </si>
  <si>
    <t>book_cost</t>
  </si>
  <si>
    <t>allocated_reserve</t>
  </si>
  <si>
    <t>net_book_value</t>
  </si>
  <si>
    <t>Cornell</t>
  </si>
  <si>
    <t xml:space="preserve"> SP Line Tap</t>
  </si>
  <si>
    <t>Coal</t>
  </si>
  <si>
    <t>Wesmeco</t>
  </si>
  <si>
    <t>Truman</t>
  </si>
  <si>
    <t>Menaul</t>
  </si>
  <si>
    <t xml:space="preserve"> Inez</t>
  </si>
  <si>
    <t>UNM Central</t>
  </si>
  <si>
    <t xml:space="preserve"> UT Line Tap</t>
  </si>
  <si>
    <t>Indian Hospital</t>
  </si>
  <si>
    <t xml:space="preserve"> HW Line Tap</t>
  </si>
  <si>
    <t>Lenkurt</t>
  </si>
  <si>
    <t xml:space="preserve"> EB Line Tap</t>
  </si>
  <si>
    <t>Juan Tabo</t>
  </si>
  <si>
    <t xml:space="preserve"> Embudo</t>
  </si>
  <si>
    <t>Eastridge</t>
  </si>
  <si>
    <t xml:space="preserve"> SE Line Tap</t>
  </si>
  <si>
    <t>Lawrence</t>
  </si>
  <si>
    <t>Claremont</t>
  </si>
  <si>
    <t xml:space="preserve"> PN Line Tap</t>
  </si>
  <si>
    <t>Montano</t>
  </si>
  <si>
    <t xml:space="preserve"> PN Line Tap </t>
  </si>
  <si>
    <t>Montgomery Plaza</t>
  </si>
  <si>
    <t xml:space="preserve"> TL Line Tap</t>
  </si>
  <si>
    <t xml:space="preserve"> KM Line Tap</t>
  </si>
  <si>
    <t>Lomas</t>
  </si>
  <si>
    <t xml:space="preserve"> Prager Sub</t>
  </si>
  <si>
    <t>Lost Horizon</t>
  </si>
  <si>
    <t xml:space="preserve"> BW Line Tap</t>
  </si>
  <si>
    <t>El Dorado</t>
  </si>
  <si>
    <t xml:space="preserve"> SL Line Tap </t>
  </si>
  <si>
    <t>South Pacheco</t>
  </si>
  <si>
    <t xml:space="preserve"> Zia Switching Sta</t>
  </si>
  <si>
    <t>Mejia</t>
  </si>
  <si>
    <t xml:space="preserve"> NS Line Tap</t>
  </si>
  <si>
    <t>Arriba</t>
  </si>
  <si>
    <t>Gallinas</t>
  </si>
  <si>
    <t xml:space="preserve"> VS Line Tap</t>
  </si>
  <si>
    <t>Signetics</t>
  </si>
  <si>
    <t xml:space="preserve"> AB Line Tap</t>
  </si>
  <si>
    <t>Avila</t>
  </si>
  <si>
    <t xml:space="preserve"> RB Line Tap</t>
  </si>
  <si>
    <t>North Bernalilo</t>
  </si>
  <si>
    <t>Hondale</t>
  </si>
  <si>
    <t xml:space="preserve"> Hermanas</t>
  </si>
  <si>
    <t>Hermanas</t>
  </si>
  <si>
    <t xml:space="preserve"> MK Line Tap</t>
  </si>
  <si>
    <t>MK Line Tap</t>
  </si>
  <si>
    <t xml:space="preserve"> Mimbres</t>
  </si>
  <si>
    <t>Deming West/East</t>
  </si>
  <si>
    <t xml:space="preserve"> Gold</t>
  </si>
  <si>
    <t>Gold</t>
  </si>
  <si>
    <t xml:space="preserve"> Deming</t>
  </si>
  <si>
    <t>Deming</t>
  </si>
  <si>
    <t>Cottonwood</t>
  </si>
  <si>
    <t xml:space="preserve"> IC Line Tap</t>
  </si>
  <si>
    <t>Gavilan</t>
  </si>
  <si>
    <t xml:space="preserve"> Hollywood</t>
  </si>
  <si>
    <t>Embudo - Juan Tabo Sub 115kv</t>
  </si>
  <si>
    <t>Unser</t>
  </si>
  <si>
    <t>included above</t>
  </si>
  <si>
    <t>Line Terminal Description</t>
  </si>
  <si>
    <t xml:space="preserve"> Voltage</t>
  </si>
  <si>
    <t xml:space="preserve"> Circuit</t>
  </si>
  <si>
    <t xml:space="preserve"> SD</t>
  </si>
  <si>
    <t xml:space="preserve"> Miles</t>
  </si>
  <si>
    <t>Miles</t>
  </si>
  <si>
    <t>Annual Depreciation Expense</t>
  </si>
  <si>
    <t>Sara 1&amp;2</t>
  </si>
  <si>
    <t xml:space="preserve"> Corrales Bluffs</t>
  </si>
  <si>
    <t xml:space="preserve"> CS</t>
  </si>
  <si>
    <t>Both circuits</t>
  </si>
  <si>
    <t>Sara 3&amp;4</t>
  </si>
  <si>
    <t xml:space="preserve"> CT</t>
  </si>
  <si>
    <t>Jefferson</t>
  </si>
  <si>
    <t xml:space="preserve"> JT</t>
  </si>
  <si>
    <t>Cuchilla</t>
  </si>
  <si>
    <t xml:space="preserve"> RS Line Tap</t>
  </si>
  <si>
    <t xml:space="preserve"> RC</t>
  </si>
  <si>
    <t>San Lucas</t>
  </si>
  <si>
    <t xml:space="preserve"> MA Line tap</t>
  </si>
  <si>
    <t xml:space="preserve"> LS</t>
  </si>
  <si>
    <t>UNM North</t>
  </si>
  <si>
    <t>Marquez</t>
  </si>
  <si>
    <t xml:space="preserve"> KC</t>
  </si>
  <si>
    <t>Turquois</t>
  </si>
  <si>
    <t xml:space="preserve"> PD Tyrone</t>
  </si>
  <si>
    <t xml:space="preserve"> TY</t>
  </si>
  <si>
    <t>Church Rock</t>
  </si>
  <si>
    <t xml:space="preserve"> AY Line tap</t>
  </si>
  <si>
    <t xml:space="preserve"> CM</t>
  </si>
  <si>
    <t>Annual</t>
  </si>
  <si>
    <t>Depreciation Rate</t>
  </si>
  <si>
    <t>Depreciation Add Back</t>
  </si>
  <si>
    <t>Net Book</t>
  </si>
  <si>
    <t>Depreciation</t>
  </si>
  <si>
    <t>asset_id</t>
  </si>
  <si>
    <t>eng_in_service_year</t>
  </si>
  <si>
    <t>major_location</t>
  </si>
  <si>
    <t>vintage</t>
  </si>
  <si>
    <t>Average Balance</t>
  </si>
  <si>
    <t>Expense</t>
  </si>
  <si>
    <t>PNM TNMPNM Transmission</t>
  </si>
  <si>
    <t>Co 35 Elec Transmission NM</t>
  </si>
  <si>
    <t>Silver City Out Tax Dist: 122 10356194</t>
  </si>
  <si>
    <t>Arm - Transmission</t>
  </si>
  <si>
    <t>035 3550 NM-Poles &amp; Fixtures</t>
  </si>
  <si>
    <t>1984</t>
  </si>
  <si>
    <t>06/2012</t>
  </si>
  <si>
    <t>1985</t>
  </si>
  <si>
    <t>1983</t>
  </si>
  <si>
    <t>Braces - Transmission</t>
  </si>
  <si>
    <t>Guy - Transmission</t>
  </si>
  <si>
    <t>Pole - Wood - Transmission</t>
  </si>
  <si>
    <t>Static Wire Support</t>
  </si>
  <si>
    <t>Timber - Transmission</t>
  </si>
  <si>
    <t>Conductor - Transmission</t>
  </si>
  <si>
    <t>035 3560 NM-Overhead Conductors</t>
  </si>
  <si>
    <t>Insulator - Transmission</t>
  </si>
  <si>
    <t>Static Wire</t>
  </si>
  <si>
    <t>Silver City Tax Dist: 121 10356171</t>
  </si>
  <si>
    <t>Net Plant Balance</t>
  </si>
  <si>
    <t>Average</t>
  </si>
  <si>
    <t>Rate</t>
  </si>
  <si>
    <t>Net Plant</t>
  </si>
  <si>
    <t>West</t>
  </si>
  <si>
    <t>Kermac Cebolleta - Marquez Sub Tax District 211 : 600 023400</t>
  </si>
  <si>
    <t>Extra X-Braces    6-1-6671-005</t>
  </si>
  <si>
    <t>Kermac Cebolleta/Marquez Sub 115kv</t>
  </si>
  <si>
    <t>1979</t>
  </si>
  <si>
    <t>12/2011</t>
  </si>
  <si>
    <t>Pole 50 Foot Wood Class 2 6-1-6671-005 Cleared 12-</t>
  </si>
  <si>
    <t>Bd-404a   6-1-6671-005</t>
  </si>
  <si>
    <t>Pole 55 Foot Wood Class 1 6-1-6671-005 Cleared 12-</t>
  </si>
  <si>
    <t>Pole 75 Foot Wood Class 2 6-1-6671-005 Cleared 12-</t>
  </si>
  <si>
    <t>Bd-411    6-1-6671-005</t>
  </si>
  <si>
    <t>Pole 80 Foot Wood Class 1 6-1-6671-005 Cleared 12-</t>
  </si>
  <si>
    <t>Pole 90 Foot Wood Class 1 6-1-6671-005 Cleared 12-</t>
  </si>
  <si>
    <t>Pole, Wood, 60 Foot</t>
  </si>
  <si>
    <t>Pole 95 Foot Wood Class 1 6-1-6671-005 Cleared 12-</t>
  </si>
  <si>
    <t>Three Pole Assembly Hi Velocity Interr Att Cp0834</t>
  </si>
  <si>
    <t>1992</t>
  </si>
  <si>
    <t>Pole 85 Foot Wood Class 1 6-1-6671-005 Cleared 12-</t>
  </si>
  <si>
    <t>Ground Assembly 6-1-6671-005 Cleared 12-81</t>
  </si>
  <si>
    <t>Bd-408    6-1-6671-005</t>
  </si>
  <si>
    <t>Dampers    6-1-6671-005</t>
  </si>
  <si>
    <t>Static Wire 3/8" 7 Str Ehs   6-1-6671-005</t>
  </si>
  <si>
    <t>Suspension Insulators  6-1-6671-005</t>
  </si>
  <si>
    <t>Conductor 477 Mcm Acsa 26/7  6-1-6671-005</t>
  </si>
  <si>
    <t>San Lucas Tap Tax District 211 : 100 054020</t>
  </si>
  <si>
    <t>Right Of Way San Lucas Tap 115kv</t>
  </si>
  <si>
    <t>San Lucas Tap</t>
  </si>
  <si>
    <t>Acquisition Costs San Lucas Tap</t>
  </si>
  <si>
    <t>Battery Charger : 029502</t>
  </si>
  <si>
    <t>23530 - Station Equip</t>
  </si>
  <si>
    <t>2004</t>
  </si>
  <si>
    <t>Tower : 018000</t>
  </si>
  <si>
    <t>23540 - Towers &amp; Fixtures</t>
  </si>
  <si>
    <t>2010</t>
  </si>
  <si>
    <t>Pole 50 Foot Wood</t>
  </si>
  <si>
    <t>Pole 55 Foot Wood</t>
  </si>
  <si>
    <t>Pole 65 Foot Wood</t>
  </si>
  <si>
    <t>Pole 105 Foot Wood</t>
  </si>
  <si>
    <t>Structure Dbd 404</t>
  </si>
  <si>
    <t>Structure Dbd 303a</t>
  </si>
  <si>
    <t>Structure Dbd 302</t>
  </si>
  <si>
    <t>Structure Dbd 1232</t>
  </si>
  <si>
    <t>Structure Dbd 301a</t>
  </si>
  <si>
    <t>Pole 90 Foot Wood</t>
  </si>
  <si>
    <t>Pole 95 Foot Wood</t>
  </si>
  <si>
    <t>Structure Dbd 1233</t>
  </si>
  <si>
    <t>Structure Dbd 303</t>
  </si>
  <si>
    <t>Pole 75 Foot Wood</t>
  </si>
  <si>
    <t>Pole 80 Foot Wood</t>
  </si>
  <si>
    <t>115k Substation Structure Cp# 0633 03/91</t>
  </si>
  <si>
    <t>1990</t>
  </si>
  <si>
    <t>Pole 85 Foot Wood</t>
  </si>
  <si>
    <t>Dbd 1092</t>
  </si>
  <si>
    <t>Dbd 1090</t>
  </si>
  <si>
    <t>Structure Dbd 408</t>
  </si>
  <si>
    <t>Structure Dbd 408a</t>
  </si>
  <si>
    <t>Conduit Pvc Cp# 0633 03/91 11-6003-001</t>
  </si>
  <si>
    <t>2011</t>
  </si>
  <si>
    <t>Wire Acsr Cp# 0633 03/91 11-6003-001</t>
  </si>
  <si>
    <t>Guy Wire</t>
  </si>
  <si>
    <t>Pole &amp; Ground Assembly</t>
  </si>
  <si>
    <t>Ground Assembly</t>
  </si>
  <si>
    <t>Station Post Insulators Cp# 0633 03/91</t>
  </si>
  <si>
    <t>3/8 Inch Static Wire</t>
  </si>
  <si>
    <t>ABQ</t>
  </si>
  <si>
    <t>Cachia To RS Tap Tax District 001: 600 003051</t>
  </si>
  <si>
    <t>Row-Transmission, 07401-005</t>
  </si>
  <si>
    <t>Cachia To RS Tap</t>
  </si>
  <si>
    <t>1993</t>
  </si>
  <si>
    <t>60 Foot Wood Pole, 07401-005</t>
  </si>
  <si>
    <t>72'-90 Degree Angle St., 07401-005</t>
  </si>
  <si>
    <t>62' Tap Structure, 07401-005</t>
  </si>
  <si>
    <t>77'-36.5 Degree Structure, 07401-005</t>
  </si>
  <si>
    <t>108'Turner Structure, 07401-005</t>
  </si>
  <si>
    <t>92'-74 Degree Structure, 07401-005</t>
  </si>
  <si>
    <t>67'-90 Degree Structure, 07401-005</t>
  </si>
  <si>
    <t>Insulators, 07401-005</t>
  </si>
  <si>
    <t>Switch,600-07401-005</t>
  </si>
  <si>
    <t>Wire, 07401-005</t>
  </si>
  <si>
    <t>out</t>
  </si>
  <si>
    <t>Reeves - Santa Fe Zia Sw Sta 1960 115kv Tax District 293 : 100 003060</t>
  </si>
  <si>
    <t>Anchor Bolts</t>
  </si>
  <si>
    <t>Reeves/Santa Fe Zia Swtch Stn 115kv</t>
  </si>
  <si>
    <t>1977</t>
  </si>
  <si>
    <t>Pole, Steel, 93 Foot</t>
  </si>
  <si>
    <t>Wire 559 Aaac</t>
  </si>
  <si>
    <t>Deadend Assy.</t>
  </si>
  <si>
    <t>10 Gray Suspension Insulator</t>
  </si>
  <si>
    <t>"V" Switch Powerdyne Cat #V11512</t>
  </si>
  <si>
    <t>Panorama Sub - Sara Rd Sub 1.58 Mi RR Line Tax District 290 : 899 059250</t>
  </si>
  <si>
    <t>Dbd 1367 Targ W/Dist Cp#1526 61-6755-003 09/90</t>
  </si>
  <si>
    <t>Panorama Sub/Sara Rd Sub RR Ln Kv</t>
  </si>
  <si>
    <t>1989</t>
  </si>
  <si>
    <t>Panorama Sub - Sara Rd Sub 1.58 Mi RR Line Tax District 004 : 899 059250</t>
  </si>
  <si>
    <t>2009</t>
  </si>
  <si>
    <t>Dbd 1386 13 Degree Angle Cp#1526 61-6755-003 09/90</t>
  </si>
  <si>
    <t>Dbd 1372 50 Degree Ang Cp#1526 61-6755-003 09/90</t>
  </si>
  <si>
    <t>Dbd 1370 30 Degree Ang Cp#1526 61-6755-003 09/90</t>
  </si>
  <si>
    <t>Dbd  1373 60 Degree Ang Cp#1526 61-6755-003 09/90</t>
  </si>
  <si>
    <t>Dbd 1127 10 Degree Angle Cp#1526 61-6755-003 09/90</t>
  </si>
  <si>
    <t>Dbd  1378 Tap Cp#1526 61-6755-003 09/90</t>
  </si>
  <si>
    <t>2005</t>
  </si>
  <si>
    <t>Dbd-1711 Steel Tangent Pole</t>
  </si>
  <si>
    <t>2001</t>
  </si>
  <si>
    <t>Dbd  1376 80 Degree Ang Cp#1526 61-6755-003 09/90</t>
  </si>
  <si>
    <t>Dbd 1369 20 Degree Angle Cp#1526 61-6755-003 09/90</t>
  </si>
  <si>
    <t>Dbd 1368 10 Degree Angle Cp#1526 61-6755-003 09/90</t>
  </si>
  <si>
    <t>Dbd 1382 20 Degree Angel Cp#1526 61-6755-003 09/90</t>
  </si>
  <si>
    <t>Panorama Sub - Sara Rd Sub 1.58 Mi RR Line Tax District 296 : 899 059250</t>
  </si>
  <si>
    <t>Switch Dbb-1024,80:Pole#35-115kv Structure</t>
  </si>
  <si>
    <t>1981</t>
  </si>
  <si>
    <t>De Guy Dbd-1023,87: Pole#34-115kv Structure</t>
  </si>
  <si>
    <t>12 Run Angle Dbd-1019 88:Pole#30-115kvstruct</t>
  </si>
  <si>
    <t>9 Run Angle Dbd-1018,76:Poles#28&lt;29-115kvstr</t>
  </si>
  <si>
    <t>90 Dde Dbd-1020 88:Pole #31-115kv Structure</t>
  </si>
  <si>
    <t>104 Dde-Dbd 1021 88:Pole #32-115kv Structure</t>
  </si>
  <si>
    <t>112 Dde-Dbd 1022 88:Pole #33-115kv Struct</t>
  </si>
  <si>
    <t>Pole, Steel, 88 Foot</t>
  </si>
  <si>
    <t>Pole, Steel, 92 Foot</t>
  </si>
  <si>
    <t>Tangent Dbd-1017,76:Poles#24-27-115kv Struct</t>
  </si>
  <si>
    <t>Conduit Cp#1526 61-6755-005 9/90</t>
  </si>
  <si>
    <t>Rod Grounding Cp#1526 61-6755-003 09/90</t>
  </si>
  <si>
    <t>Conductor Cp#1526 61-6755-005 61-6755-006 09/90</t>
  </si>
  <si>
    <t>Supinsion Insul Cp#1526 61-6755-003 09/90</t>
  </si>
  <si>
    <t>Switch : 050000</t>
  </si>
  <si>
    <t>Wire 477mcm Cp#1526 61-6755-003 09/90</t>
  </si>
  <si>
    <t>DYNA-BREAK "V" SWITCH</t>
  </si>
  <si>
    <t>Wire 4/0 Acsr Wire</t>
  </si>
  <si>
    <t>Conductor-3/8 Static Wire</t>
  </si>
  <si>
    <t>1986</t>
  </si>
  <si>
    <t>Conductor-477 26/7</t>
  </si>
  <si>
    <t>Conductor-477acsr Hawk Cp0747  05-90 6-1-6468-400</t>
  </si>
  <si>
    <t>1.58 miles</t>
  </si>
  <si>
    <t>pro rate to .37 miles</t>
  </si>
  <si>
    <t xml:space="preserve">Annual </t>
  </si>
  <si>
    <t>Kermac Sub - Gallup Sub 1960 115kv Tax District 211 : 100 029000</t>
  </si>
  <si>
    <t>Right Of Way Relocation At Churchrock Sub Cleared</t>
  </si>
  <si>
    <t>Kermanc Sub/Gallup Sub 115kv</t>
  </si>
  <si>
    <t>1972</t>
  </si>
  <si>
    <t>Structure Bd404-A Cleared 05-73</t>
  </si>
  <si>
    <t>1971</t>
  </si>
  <si>
    <t>Structure Bd402 Cleared 05-73</t>
  </si>
  <si>
    <t>Structure Bd409 Cleared 05-73</t>
  </si>
  <si>
    <t>Structure Bd404 Cleared 05-73</t>
  </si>
  <si>
    <t>Structure Bd408 Cleared 04-85</t>
  </si>
  <si>
    <t>Conductor, 266.8 Acsr</t>
  </si>
  <si>
    <t>Reeves/Los Alamos 115kv</t>
  </si>
  <si>
    <t>Reeves - Los Alamos 1965 115kv Tax District 004 : 100 003010</t>
  </si>
  <si>
    <t>10 Gray Susp. Insul. Cp 1160</t>
  </si>
  <si>
    <t>Wire 559 Aaac Cp 1160</t>
  </si>
  <si>
    <t>"V" Switch  Cp 1160</t>
  </si>
  <si>
    <t>Reeves - Los Alamos 1965 115kv Tax District 191 : 100 003010</t>
  </si>
  <si>
    <t>Wire 3/8"Static  Cp 1160</t>
  </si>
  <si>
    <t>Reeves - Los Alamos 1965 115kv Tax District 291 : 100 003010</t>
  </si>
  <si>
    <t>Reeves - Los Alamos 1965 115kv Tax District 293 : 100 003010</t>
  </si>
  <si>
    <t>Reeves - Los Alamos 1965 115kv Tax District 371 : 100 003010</t>
  </si>
  <si>
    <t>Anchor Bolt Cp 1160 Cleared 07-77</t>
  </si>
  <si>
    <t>Pole 88 Foot Steel Cp 1160 Cleared 07-77</t>
  </si>
  <si>
    <t>Anchors</t>
  </si>
  <si>
    <t>Structure Bd404 Cleared 11-76</t>
  </si>
  <si>
    <t>Susp.Insul.</t>
  </si>
  <si>
    <t>477 Mcm Acsr Wire</t>
  </si>
  <si>
    <t>Zia Switching Station</t>
  </si>
  <si>
    <t>Zia Switching Station Tax District 373 : 410 224000</t>
  </si>
  <si>
    <t>Foundation 41 6789</t>
  </si>
  <si>
    <t>Potential Transformer S78/12937 Thru 7812939</t>
  </si>
  <si>
    <t>Disconnect Switch 1200 Amp 41 6789</t>
  </si>
  <si>
    <t>Dead End Tower 41 6789</t>
  </si>
  <si>
    <t>Fencing 41 6789</t>
  </si>
  <si>
    <t>Control Cable 41 6789</t>
  </si>
  <si>
    <t>96kv Lightning Arresters 41 6789</t>
  </si>
  <si>
    <t>115kv Ocb</t>
  </si>
  <si>
    <t>Ground Bus 41 6789</t>
  </si>
  <si>
    <t>Conduit 41 6789</t>
  </si>
  <si>
    <t>Relay Panel 6789</t>
  </si>
  <si>
    <t>115kv V Switch 41 6789</t>
  </si>
  <si>
    <t>115KV OCB</t>
  </si>
  <si>
    <t>BREAKER FAILURE MATERIAL 41 6789</t>
  </si>
  <si>
    <t>Zia Swtch Sta/St Francis 115kv</t>
  </si>
  <si>
    <t>Zia Sw Sta - St Francis 115kv Tax District 372 : 410 044000</t>
  </si>
  <si>
    <t>Ground Assembly Cleared 12-79</t>
  </si>
  <si>
    <t>Angle Structure And Tangent Deadend Struct</t>
  </si>
  <si>
    <t>Steel Pole Structure</t>
  </si>
  <si>
    <t>Steel Structure Template 41 6789</t>
  </si>
  <si>
    <t>65 Ft Wp 41 6789</t>
  </si>
  <si>
    <t>70 Ft Wp 41 6789</t>
  </si>
  <si>
    <t>23520 - Structures &amp; Improvement</t>
  </si>
  <si>
    <t>Additional Costs For Control House 6789 Cleared 12</t>
  </si>
  <si>
    <t>Suspension Insul 41 6789</t>
  </si>
  <si>
    <t>477 Mcm Acsr Wire 41 6789</t>
  </si>
  <si>
    <t>Static Wire 41 6789</t>
  </si>
  <si>
    <t>Line V Switch 41 6789</t>
  </si>
  <si>
    <t>West Mesa /Gulf Minerals Kv</t>
  </si>
  <si>
    <t>West Mesa - Gulf Minerals Tax District 061 : 600 023500</t>
  </si>
  <si>
    <t>PASCOR VBSA 115KV Switch</t>
  </si>
  <si>
    <t>Conductor : 020000</t>
  </si>
  <si>
    <t>Foundation, Poles &amp; Towers : 040503</t>
  </si>
  <si>
    <t>230KV Suspension Insulator</t>
  </si>
  <si>
    <t>Crossarm : 019200</t>
  </si>
  <si>
    <t>Pole, Wood, 75 Foot : 010075</t>
  </si>
  <si>
    <t>Structure, Steel Truss: 017017</t>
  </si>
  <si>
    <t>00083239  &lt;107&gt; KM LINE STRUCTURE REPLACEMENTS</t>
  </si>
  <si>
    <t>00085623  &lt;107&gt; UNSER SUB TAP ON KM 115KV LINE</t>
  </si>
  <si>
    <t>02224677  &lt;107&gt; PROJECT MANAGMENT -KM LINE ENGINEERING -KM LINE ROW/PERMITTING/ENV -KM LINE CONSTRUCTION &amp; MATERIAL -KM LINE</t>
  </si>
  <si>
    <t>no record</t>
  </si>
  <si>
    <t>gold sub</t>
  </si>
  <si>
    <t>demng east and west</t>
  </si>
  <si>
    <t>2012 Average</t>
  </si>
  <si>
    <t>Balance</t>
  </si>
  <si>
    <t>Allocation</t>
  </si>
  <si>
    <t xml:space="preserve"> CN</t>
  </si>
  <si>
    <t xml:space="preserve"> CO</t>
  </si>
  <si>
    <t xml:space="preserve"> WC</t>
  </si>
  <si>
    <t xml:space="preserve"> TR</t>
  </si>
  <si>
    <t xml:space="preserve"> MT</t>
  </si>
  <si>
    <t xml:space="preserve"> UT</t>
  </si>
  <si>
    <t xml:space="preserve"> LU</t>
  </si>
  <si>
    <t xml:space="preserve"> EJ</t>
  </si>
  <si>
    <t xml:space="preserve"> ET</t>
  </si>
  <si>
    <t xml:space="preserve"> LW</t>
  </si>
  <si>
    <t xml:space="preserve"> CL</t>
  </si>
  <si>
    <t xml:space="preserve"> MP</t>
  </si>
  <si>
    <t xml:space="preserve"> PL</t>
  </si>
  <si>
    <t xml:space="preserve"> LO</t>
  </si>
  <si>
    <t xml:space="preserve"> ES</t>
  </si>
  <si>
    <t xml:space="preserve"> ZF</t>
  </si>
  <si>
    <t xml:space="preserve"> ZN</t>
  </si>
  <si>
    <t xml:space="preserve"> AA</t>
  </si>
  <si>
    <t xml:space="preserve"> AV</t>
  </si>
  <si>
    <t>CW</t>
  </si>
  <si>
    <t>HG</t>
  </si>
  <si>
    <t>2012 Ave Net Plant</t>
  </si>
  <si>
    <t>Tax District</t>
  </si>
  <si>
    <t>001</t>
  </si>
  <si>
    <t>293</t>
  </si>
  <si>
    <t>061</t>
  </si>
  <si>
    <t>004</t>
  </si>
  <si>
    <t>353</t>
  </si>
  <si>
    <t>410</t>
  </si>
  <si>
    <t>290</t>
  </si>
  <si>
    <t>201</t>
  </si>
  <si>
    <t>002</t>
  </si>
  <si>
    <t>372</t>
  </si>
  <si>
    <t>307</t>
  </si>
  <si>
    <t>297</t>
  </si>
  <si>
    <t>122</t>
  </si>
  <si>
    <t>MW</t>
  </si>
  <si>
    <t>Chaves Out Tax District: 052 10356585</t>
  </si>
  <si>
    <t>Ruidoso Downs Out Tax District: 183 10356424</t>
  </si>
  <si>
    <t>Average Plant Balance 2012</t>
  </si>
  <si>
    <t>Coal Mine NTUA</t>
  </si>
  <si>
    <t>Yah-Ta-Hey</t>
  </si>
  <si>
    <t>YN</t>
  </si>
  <si>
    <t>NEW LINES</t>
  </si>
  <si>
    <t>Not in transmission plant</t>
  </si>
  <si>
    <t>Pittsbrg Mdway/Window Rock 115kv</t>
  </si>
  <si>
    <t>Pittsburgh Midway - Window Rock 1963 115kv Tax District 211 : 100 031000</t>
  </si>
  <si>
    <t>Structure Bd407</t>
  </si>
  <si>
    <t>Structure Bd402</t>
  </si>
  <si>
    <t>Structure Bd401</t>
  </si>
  <si>
    <t>Structure Bd282</t>
  </si>
  <si>
    <t>Structure Ab110</t>
  </si>
  <si>
    <t>Structure Bd404a</t>
  </si>
  <si>
    <t>Pole 35 Foot Wood</t>
  </si>
  <si>
    <t>Pole 60 Foot Wood</t>
  </si>
  <si>
    <t>Pole 80 Foot Wood Cleared 04-70</t>
  </si>
  <si>
    <t>Pole 90 Foot Wood Cleared 04-70</t>
  </si>
  <si>
    <t>Yah-Ta-Hey/Pittsbrg Mdway (YP) Kv</t>
  </si>
  <si>
    <t>Yah Ta Hey - Pittsburgh Midway (YP) Tax District 211 : 600 030100</t>
  </si>
  <si>
    <t>Structure Bd402 Cleared 03-76</t>
  </si>
  <si>
    <t>Structure Bd409 Cleared 03-76</t>
  </si>
  <si>
    <t>Structure Bd403 Cleared 03-76</t>
  </si>
  <si>
    <t>Structure Bd404 Cleared 03-76</t>
  </si>
  <si>
    <t>Structure Bd408 Cleared 03-76</t>
  </si>
  <si>
    <t>Structure Bd404a Cleared 03-76</t>
  </si>
  <si>
    <t>Pole 45 Foot Wood Cleared 03-76</t>
  </si>
  <si>
    <t>Pole 50 Foot Wood Cleared 03-76</t>
  </si>
  <si>
    <t>Pole 55 Foot Wood Cleared 03-76</t>
  </si>
  <si>
    <t>Pole 60 Foot Wood Cleared 03-76</t>
  </si>
  <si>
    <t>Pole 65 Foot Wood Cleared 03-76</t>
  </si>
  <si>
    <t>Pole 70 Foot Wood Cleared 03-76</t>
  </si>
  <si>
    <t>Pole 80 Foot Wood Cleared 03-76</t>
  </si>
  <si>
    <t>Gallup/Pittsbrg Mdwy/Yahtahey 115kv</t>
  </si>
  <si>
    <t>Gallup - Pittsburgh Midway - Yah Ta Hey 115 Kv Tax District 211 : 100 030000</t>
  </si>
  <si>
    <t>Structure Ce5a</t>
  </si>
  <si>
    <t>Structure Ce4a</t>
  </si>
  <si>
    <t>Gates</t>
  </si>
  <si>
    <t>Structure Ce6b</t>
  </si>
  <si>
    <t>Structure Ce5b</t>
  </si>
  <si>
    <t>Structure Ce1b</t>
  </si>
  <si>
    <t>Hiline Crossarm Cleared 06-71</t>
  </si>
  <si>
    <t>Acquisition Costs - Gallup To Gamerco</t>
  </si>
  <si>
    <t>Acquisition Costs - Graham</t>
  </si>
  <si>
    <t>Right Of Way Pittsburgh - Midway To Window Rock 11</t>
  </si>
  <si>
    <t>Easement Grahm 3.06 Acres In Sw 1/4 Sec 8 T.15n R1</t>
  </si>
  <si>
    <t>EASEMENT GALLUP - GAMERCO COAL CO. SEC 31, 32, 33</t>
  </si>
  <si>
    <t>EASEMENT GRAHM 3.06 ACRES IN SW 1/4 SEC 8 T.15N R1</t>
  </si>
  <si>
    <t>Right Of Way Gallup - Pittsburgh Midway 115kv</t>
  </si>
  <si>
    <t>Conductor 477 Mcm Hawk</t>
  </si>
  <si>
    <t>Suspension Insulators</t>
  </si>
  <si>
    <t>Static Wire 3/8in</t>
  </si>
  <si>
    <t>10 In Disc Insul</t>
  </si>
  <si>
    <t>Wire =266.8 Mcm Acsr</t>
  </si>
  <si>
    <t>Total Mileage</t>
  </si>
  <si>
    <t>Allocated to Radial</t>
  </si>
  <si>
    <t>Radial mileage</t>
  </si>
  <si>
    <t>Pole 75 Foot Wood Cleared 09-84</t>
  </si>
  <si>
    <t>Assigned to NTUA:</t>
  </si>
  <si>
    <t>Net Assigned to Retail Service</t>
  </si>
  <si>
    <t>Gross</t>
  </si>
  <si>
    <t>AD</t>
  </si>
  <si>
    <t>Dep Exp</t>
  </si>
  <si>
    <t>Net</t>
  </si>
  <si>
    <t>Dec 12</t>
  </si>
  <si>
    <t>Jan 13</t>
  </si>
  <si>
    <t>Feb 13</t>
  </si>
  <si>
    <t>Mar 13</t>
  </si>
  <si>
    <t>Apr 13</t>
  </si>
  <si>
    <t>May 13</t>
  </si>
  <si>
    <t>Jun 13</t>
  </si>
  <si>
    <t>Jul 13</t>
  </si>
  <si>
    <t>Aug 13</t>
  </si>
  <si>
    <t>Sep 13</t>
  </si>
  <si>
    <t>A/D</t>
  </si>
  <si>
    <t>Oct 13</t>
  </si>
  <si>
    <t>Nov 13</t>
  </si>
  <si>
    <t>Dec 13</t>
  </si>
  <si>
    <t>Jan 14</t>
  </si>
  <si>
    <t>Feb 14</t>
  </si>
  <si>
    <t>Mar 14</t>
  </si>
  <si>
    <t>Apr 14</t>
  </si>
  <si>
    <t>May 14</t>
  </si>
  <si>
    <t>Jun 14</t>
  </si>
  <si>
    <t>Jul 14</t>
  </si>
  <si>
    <t>Aug 14</t>
  </si>
  <si>
    <t>Sep 14</t>
  </si>
  <si>
    <t>Oct 14</t>
  </si>
  <si>
    <t>Nov 14</t>
  </si>
  <si>
    <t>Dec 14</t>
  </si>
  <si>
    <t>Jan 15</t>
  </si>
  <si>
    <t>Feb 15</t>
  </si>
  <si>
    <t>Mar 15</t>
  </si>
  <si>
    <t>Apr 15</t>
  </si>
  <si>
    <t>May 15</t>
  </si>
  <si>
    <t>Jun 15</t>
  </si>
  <si>
    <t>Jul 15</t>
  </si>
  <si>
    <t>Aug 15</t>
  </si>
  <si>
    <t>Sep 15</t>
  </si>
  <si>
    <t>Oct 15</t>
  </si>
  <si>
    <t>Nov 15</t>
  </si>
  <si>
    <t>Dec 15</t>
  </si>
  <si>
    <t>Feb 16</t>
  </si>
  <si>
    <t>Mar 16</t>
  </si>
  <si>
    <t>Apr 16</t>
  </si>
  <si>
    <t>May 16</t>
  </si>
  <si>
    <t>Jun 16</t>
  </si>
  <si>
    <t>Jul 16</t>
  </si>
  <si>
    <t>Aug 16</t>
  </si>
  <si>
    <t>Sep 16</t>
  </si>
  <si>
    <t>Oct 16</t>
  </si>
  <si>
    <t>Nov 16</t>
  </si>
  <si>
    <t>Dec 16</t>
  </si>
  <si>
    <t>Jan 16</t>
  </si>
  <si>
    <t>Dec 17</t>
  </si>
  <si>
    <t>Jan 17</t>
  </si>
  <si>
    <t>Feb 17</t>
  </si>
  <si>
    <t>Mar 17</t>
  </si>
  <si>
    <t>Apr 17</t>
  </si>
  <si>
    <t>May 17</t>
  </si>
  <si>
    <t>Jun 17</t>
  </si>
  <si>
    <t>Jul 17</t>
  </si>
  <si>
    <t>Aug 17</t>
  </si>
  <si>
    <t>Sep 17</t>
  </si>
  <si>
    <t>Oct 17</t>
  </si>
  <si>
    <t>Nov 17</t>
  </si>
  <si>
    <t>Monthly Dep Expense</t>
  </si>
  <si>
    <t>Dec 18</t>
  </si>
  <si>
    <t>Jan 18</t>
  </si>
  <si>
    <t>Feb 18</t>
  </si>
  <si>
    <t>Mar 18</t>
  </si>
  <si>
    <t>Apr 18</t>
  </si>
  <si>
    <t>May 18</t>
  </si>
  <si>
    <t>Jun 18</t>
  </si>
  <si>
    <t>Jul 18</t>
  </si>
  <si>
    <t>Aug 18</t>
  </si>
  <si>
    <t>Sep 18</t>
  </si>
  <si>
    <t>Oct 18</t>
  </si>
  <si>
    <t>Nov 18</t>
  </si>
  <si>
    <t>Monthly Dep Expense Prior to October 1, 2016</t>
  </si>
  <si>
    <t>Jan 19</t>
  </si>
  <si>
    <t>Feb 19</t>
  </si>
  <si>
    <t>Mar 19</t>
  </si>
  <si>
    <t>Apr 19</t>
  </si>
  <si>
    <t>May 19</t>
  </si>
  <si>
    <t>Jun 19</t>
  </si>
  <si>
    <t>Jul 19</t>
  </si>
  <si>
    <t>Aug 19</t>
  </si>
  <si>
    <t>Sep 19</t>
  </si>
  <si>
    <t>Oct 19</t>
  </si>
  <si>
    <t>Nov 19</t>
  </si>
  <si>
    <t>Dec 19</t>
  </si>
  <si>
    <t>Dec 20</t>
  </si>
  <si>
    <t>Jan 20</t>
  </si>
  <si>
    <t>Feb 20</t>
  </si>
  <si>
    <t>Mar 20</t>
  </si>
  <si>
    <t>Apr 20</t>
  </si>
  <si>
    <t>May 20</t>
  </si>
  <si>
    <t>Aug 20</t>
  </si>
  <si>
    <t>Sep 20</t>
  </si>
  <si>
    <t>Oct 20</t>
  </si>
  <si>
    <t>Nov 20</t>
  </si>
  <si>
    <t>Jun 20</t>
  </si>
  <si>
    <t>Jul 20</t>
  </si>
  <si>
    <t>Embudo - Juan Tabo Sub 115kv Tax District 005 : 650 5430852</t>
  </si>
  <si>
    <t>Embudo - Juan Tabo Sub 115kv Tax District 005 : 650 5430853</t>
  </si>
  <si>
    <t>Dec 21</t>
  </si>
  <si>
    <t>Jan 21</t>
  </si>
  <si>
    <t>Feb 21</t>
  </si>
  <si>
    <t>Mar 21</t>
  </si>
  <si>
    <t>Apr 21</t>
  </si>
  <si>
    <t>May 21</t>
  </si>
  <si>
    <t>Jun 21</t>
  </si>
  <si>
    <t>Jul 21</t>
  </si>
  <si>
    <t>Aug 21</t>
  </si>
  <si>
    <t>Sep 21</t>
  </si>
  <si>
    <t>Oct 21</t>
  </si>
  <si>
    <t>Nov 21</t>
  </si>
  <si>
    <t>Jan 22</t>
  </si>
  <si>
    <t>Feb 22</t>
  </si>
  <si>
    <t>Mar 22</t>
  </si>
  <si>
    <t>Apr 22</t>
  </si>
  <si>
    <t>May 22</t>
  </si>
  <si>
    <t>Jun 22</t>
  </si>
  <si>
    <t>Jul 22</t>
  </si>
  <si>
    <t>Aug 22</t>
  </si>
  <si>
    <t>Sep 22</t>
  </si>
  <si>
    <t>Oct 22</t>
  </si>
  <si>
    <t>Nov 22</t>
  </si>
  <si>
    <t>Dec 22</t>
  </si>
  <si>
    <t>Nov 23</t>
  </si>
  <si>
    <t>Dec 23</t>
  </si>
  <si>
    <t>Jan 23</t>
  </si>
  <si>
    <t>Feb 23</t>
  </si>
  <si>
    <t>Mar 23</t>
  </si>
  <si>
    <t>Apr 23</t>
  </si>
  <si>
    <t>May 23</t>
  </si>
  <si>
    <t>Jun 23</t>
  </si>
  <si>
    <t>Jul 23</t>
  </si>
  <si>
    <t>Aug 23</t>
  </si>
  <si>
    <t>Sep 23</t>
  </si>
  <si>
    <t>Oct 23</t>
  </si>
  <si>
    <t>Dec 24</t>
  </si>
  <si>
    <t>Jan 24</t>
  </si>
  <si>
    <t>Feb 24</t>
  </si>
  <si>
    <t>Mar 24</t>
  </si>
  <si>
    <t>Apr 24</t>
  </si>
  <si>
    <t>May 24</t>
  </si>
  <si>
    <t>Jun 24</t>
  </si>
  <si>
    <t>Jul 24</t>
  </si>
  <si>
    <t>Aug 24</t>
  </si>
  <si>
    <t>Sep 24</t>
  </si>
  <si>
    <t>Oct 24</t>
  </si>
  <si>
    <t>Nov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</si>
</sst>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mm/dd/yy;@"/>
    <numFmt numFmtId="166" formatCode="_(* #,##0_);_(* \(#,##0\);_(* &quot;-&quot;??_);_(@_)"/>
  </numFmts>
  <fonts count="6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9">
    <xf numFmtId="0" fontId="0" fillId="0" borderId="0" xfId="0"/>
    <xf numFmtId="43" fontId="0" fillId="0" borderId="0" xfId="1" applyFont="1"/>
    <xf numFmtId="43" fontId="0" fillId="0" borderId="0" xfId="0" applyNumberFormat="1"/>
    <xf numFmtId="0" fontId="0" fillId="2" borderId="0" xfId="0" applyFill="1"/>
    <xf numFmtId="0" fontId="0" fillId="0" borderId="0" xfId="0" applyFill="1"/>
    <xf numFmtId="43" fontId="0" fillId="0" borderId="0" xfId="1" applyFont="1" applyFill="1"/>
    <xf numFmtId="43" fontId="0" fillId="0" borderId="0" xfId="0" applyNumberFormat="1" applyFill="1"/>
    <xf numFmtId="9" fontId="0" fillId="0" borderId="0" xfId="2" applyFont="1" applyFill="1"/>
    <xf numFmtId="44" fontId="0" fillId="0" borderId="0" xfId="3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3" applyNumberFormat="1" applyFont="1"/>
    <xf numFmtId="0" fontId="4" fillId="0" borderId="0" xfId="0" applyFont="1"/>
    <xf numFmtId="164" fontId="0" fillId="0" borderId="0" xfId="0" applyNumberFormat="1"/>
    <xf numFmtId="165" fontId="0" fillId="0" borderId="0" xfId="0" applyNumberFormat="1"/>
    <xf numFmtId="0" fontId="3" fillId="0" borderId="0" xfId="0" applyFont="1" applyAlignment="1">
      <alignment horizontal="center"/>
    </xf>
    <xf numFmtId="43" fontId="3" fillId="0" borderId="0" xfId="1" applyFont="1" applyAlignment="1">
      <alignment horizontal="center"/>
    </xf>
    <xf numFmtId="14" fontId="0" fillId="0" borderId="0" xfId="0" applyNumberFormat="1"/>
    <xf numFmtId="14" fontId="3" fillId="0" borderId="0" xfId="0" applyNumberFormat="1" applyFont="1"/>
    <xf numFmtId="165" fontId="0" fillId="0" borderId="0" xfId="0" applyNumberFormat="1" applyAlignment="1">
      <alignment horizontal="right"/>
    </xf>
    <xf numFmtId="10" fontId="0" fillId="0" borderId="0" xfId="2" applyNumberFormat="1" applyFont="1"/>
    <xf numFmtId="166" fontId="0" fillId="0" borderId="0" xfId="0" applyNumberFormat="1"/>
    <xf numFmtId="0" fontId="3" fillId="0" borderId="0" xfId="0" applyFont="1"/>
    <xf numFmtId="14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Border="1"/>
    <xf numFmtId="0" fontId="3" fillId="0" borderId="0" xfId="0" applyFont="1" applyAlignment="1">
      <alignment horizontal="center"/>
    </xf>
    <xf numFmtId="14" fontId="2" fillId="0" borderId="0" xfId="0" applyNumberFormat="1" applyFont="1"/>
    <xf numFmtId="164" fontId="0" fillId="0" borderId="0" xfId="3" applyNumberFormat="1" applyFont="1" applyFill="1"/>
    <xf numFmtId="10" fontId="0" fillId="0" borderId="0" xfId="2" applyNumberFormat="1" applyFont="1" applyFill="1"/>
    <xf numFmtId="2" fontId="0" fillId="0" borderId="0" xfId="0" applyNumberFormat="1"/>
    <xf numFmtId="0" fontId="3" fillId="0" borderId="0" xfId="0" applyFont="1" applyAlignment="1">
      <alignment horizontal="center"/>
    </xf>
    <xf numFmtId="0" fontId="2" fillId="0" borderId="0" xfId="0" applyFont="1"/>
    <xf numFmtId="164" fontId="0" fillId="0" borderId="0" xfId="0" applyNumberFormat="1" applyFill="1"/>
    <xf numFmtId="14" fontId="2" fillId="0" borderId="0" xfId="0" applyNumberFormat="1" applyFont="1" applyAlignment="1">
      <alignment horizontal="center"/>
    </xf>
    <xf numFmtId="44" fontId="0" fillId="0" borderId="0" xfId="3" applyFont="1" applyAlignment="1">
      <alignment horizontal="center"/>
    </xf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44" fontId="0" fillId="0" borderId="0" xfId="3" applyFont="1" applyAlignment="1">
      <alignment horizontal="left"/>
    </xf>
    <xf numFmtId="0" fontId="2" fillId="0" borderId="0" xfId="0" applyFont="1" applyFill="1"/>
    <xf numFmtId="44" fontId="0" fillId="0" borderId="0" xfId="0" applyNumberFormat="1"/>
    <xf numFmtId="44" fontId="0" fillId="0" borderId="0" xfId="3" applyNumberFormat="1" applyFont="1"/>
    <xf numFmtId="164" fontId="0" fillId="0" borderId="0" xfId="3" applyNumberFormat="1" applyFont="1" applyFill="1" applyBorder="1"/>
    <xf numFmtId="164" fontId="2" fillId="0" borderId="0" xfId="0" applyNumberFormat="1" applyFont="1"/>
    <xf numFmtId="166" fontId="0" fillId="0" borderId="0" xfId="1" applyNumberFormat="1" applyFont="1"/>
    <xf numFmtId="166" fontId="0" fillId="0" borderId="0" xfId="1" applyNumberFormat="1" applyFont="1" applyFill="1"/>
    <xf numFmtId="14" fontId="0" fillId="0" borderId="0" xfId="0" quotePrefix="1" applyNumberFormat="1" applyFill="1" applyAlignment="1">
      <alignment horizontal="center"/>
    </xf>
    <xf numFmtId="0" fontId="0" fillId="0" borderId="0" xfId="0" quotePrefix="1" applyFill="1" applyAlignment="1">
      <alignment horizontal="center"/>
    </xf>
    <xf numFmtId="0" fontId="0" fillId="0" borderId="0" xfId="0" quotePrefix="1"/>
    <xf numFmtId="16" fontId="0" fillId="0" borderId="0" xfId="0" quotePrefix="1" applyNumberFormat="1"/>
    <xf numFmtId="0" fontId="2" fillId="0" borderId="0" xfId="0" applyFont="1" applyFill="1" applyAlignment="1">
      <alignment horizontal="right"/>
    </xf>
    <xf numFmtId="166" fontId="0" fillId="0" borderId="0" xfId="0" applyNumberFormat="1" applyFill="1"/>
    <xf numFmtId="49" fontId="0" fillId="0" borderId="0" xfId="0" applyNumberFormat="1" applyFill="1" applyAlignment="1">
      <alignment horizontal="right"/>
    </xf>
    <xf numFmtId="0" fontId="3" fillId="0" borderId="0" xfId="0" applyFont="1" applyAlignment="1">
      <alignment horizontal="center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56"/>
  <sheetViews>
    <sheetView tabSelected="1" zoomScale="85" zoomScaleNormal="85" workbookViewId="0">
      <selection activeCell="U36" sqref="U36"/>
    </sheetView>
  </sheetViews>
  <sheetFormatPr defaultRowHeight="12.75" x14ac:dyDescent="0.2"/>
  <cols>
    <col min="1" max="1" width="28.28515625" customWidth="1"/>
    <col min="2" max="2" width="26.140625" customWidth="1"/>
    <col min="3" max="3" width="13.85546875" customWidth="1"/>
    <col min="6" max="6" width="12.28515625" bestFit="1" customWidth="1"/>
    <col min="7" max="8" width="17.85546875" customWidth="1"/>
    <col min="10" max="10" width="11.5703125" bestFit="1" customWidth="1"/>
    <col min="11" max="11" width="13.140625" style="4" bestFit="1" customWidth="1"/>
    <col min="12" max="12" width="13" customWidth="1"/>
    <col min="13" max="13" width="12.28515625" bestFit="1" customWidth="1"/>
    <col min="14" max="14" width="14.28515625" bestFit="1" customWidth="1"/>
    <col min="15" max="16" width="13.28515625" bestFit="1" customWidth="1"/>
  </cols>
  <sheetData>
    <row r="1" spans="1:14" ht="38.25" x14ac:dyDescent="0.2">
      <c r="A1" s="58" t="s">
        <v>262</v>
      </c>
      <c r="B1" s="58"/>
      <c r="C1" s="9" t="s">
        <v>264</v>
      </c>
      <c r="D1" s="9" t="s">
        <v>265</v>
      </c>
      <c r="E1" s="9" t="s">
        <v>267</v>
      </c>
      <c r="F1" s="9" t="s">
        <v>558</v>
      </c>
      <c r="G1" s="9" t="s">
        <v>557</v>
      </c>
      <c r="H1" s="41" t="s">
        <v>268</v>
      </c>
      <c r="K1" s="4" t="s">
        <v>635</v>
      </c>
      <c r="L1" t="s">
        <v>636</v>
      </c>
      <c r="M1" t="s">
        <v>638</v>
      </c>
      <c r="N1" t="s">
        <v>637</v>
      </c>
    </row>
    <row r="2" spans="1:14" x14ac:dyDescent="0.2">
      <c r="A2" s="4" t="s">
        <v>269</v>
      </c>
      <c r="B2" t="s">
        <v>270</v>
      </c>
      <c r="C2" s="10" t="s">
        <v>271</v>
      </c>
      <c r="D2" s="10">
        <v>22</v>
      </c>
      <c r="E2">
        <v>0.21</v>
      </c>
      <c r="F2" s="39" t="s">
        <v>570</v>
      </c>
      <c r="G2" s="31">
        <f>Sara!$R$59</f>
        <v>181909.88125216143</v>
      </c>
      <c r="H2" s="11">
        <f>Sara!S54</f>
        <v>12875.79496403164</v>
      </c>
      <c r="I2" s="12" t="s">
        <v>272</v>
      </c>
      <c r="K2" s="50">
        <f>Sara!L58</f>
        <v>432956.51632911392</v>
      </c>
      <c r="L2" s="49">
        <f>Sara!M58</f>
        <v>257484.53255896826</v>
      </c>
      <c r="M2" s="50">
        <f>K2-L2</f>
        <v>175471.98377014566</v>
      </c>
      <c r="N2" s="50">
        <f>H2</f>
        <v>12875.79496403164</v>
      </c>
    </row>
    <row r="3" spans="1:14" x14ac:dyDescent="0.2">
      <c r="A3" s="4" t="s">
        <v>273</v>
      </c>
      <c r="B3" t="s">
        <v>270</v>
      </c>
      <c r="C3" s="10" t="s">
        <v>274</v>
      </c>
      <c r="D3" s="10">
        <v>22</v>
      </c>
      <c r="E3">
        <v>0.16</v>
      </c>
      <c r="F3" s="39"/>
      <c r="G3" s="4"/>
      <c r="K3" s="50"/>
      <c r="L3" s="49"/>
      <c r="M3" s="50"/>
      <c r="N3" s="50"/>
    </row>
    <row r="4" spans="1:14" x14ac:dyDescent="0.2">
      <c r="A4" s="4" t="s">
        <v>275</v>
      </c>
      <c r="B4" t="s">
        <v>240</v>
      </c>
      <c r="C4" s="10" t="s">
        <v>276</v>
      </c>
      <c r="D4" s="10">
        <v>2</v>
      </c>
      <c r="E4">
        <v>0.38</v>
      </c>
      <c r="F4" s="39" t="s">
        <v>560</v>
      </c>
      <c r="G4" s="31">
        <f>Jefferson!$R$17</f>
        <v>1160.4706685000001</v>
      </c>
      <c r="H4" s="11">
        <f>Jefferson!S13</f>
        <v>248.61866300000003</v>
      </c>
      <c r="K4" s="50">
        <f>Jefferson!L16</f>
        <v>8433.7300000000014</v>
      </c>
      <c r="L4" s="49">
        <f>Jefferson!M16</f>
        <v>7397.568663</v>
      </c>
      <c r="M4" s="50">
        <f t="shared" ref="M4:M9" si="0">K4-L4</f>
        <v>1036.1613370000014</v>
      </c>
      <c r="N4" s="50">
        <f>H4</f>
        <v>248.61866300000003</v>
      </c>
    </row>
    <row r="5" spans="1:14" x14ac:dyDescent="0.2">
      <c r="A5" s="4" t="s">
        <v>277</v>
      </c>
      <c r="B5" t="s">
        <v>278</v>
      </c>
      <c r="C5" s="10" t="s">
        <v>279</v>
      </c>
      <c r="D5" s="10">
        <v>14</v>
      </c>
      <c r="E5">
        <v>2.44</v>
      </c>
      <c r="F5" s="39" t="s">
        <v>559</v>
      </c>
      <c r="G5" s="31">
        <f>Cuchilla!$R$20</f>
        <v>237802.34150249997</v>
      </c>
      <c r="H5" s="11">
        <f>Cuchilla!S16</f>
        <v>13447.756994999998</v>
      </c>
      <c r="K5" s="50">
        <f>Cuchilla!L19</f>
        <v>480203.31999999995</v>
      </c>
      <c r="L5" s="49">
        <f>Cuchilla!M19</f>
        <v>249124.85699500004</v>
      </c>
      <c r="M5" s="50">
        <f t="shared" si="0"/>
        <v>231078.46300499991</v>
      </c>
      <c r="N5" s="50">
        <f>H5</f>
        <v>13447.756994999998</v>
      </c>
    </row>
    <row r="6" spans="1:14" x14ac:dyDescent="0.2">
      <c r="A6" s="4" t="s">
        <v>280</v>
      </c>
      <c r="B6" t="s">
        <v>281</v>
      </c>
      <c r="C6" s="10" t="s">
        <v>282</v>
      </c>
      <c r="D6" s="10">
        <v>4</v>
      </c>
      <c r="E6">
        <v>8.2899999999999991</v>
      </c>
      <c r="F6" s="39">
        <v>211</v>
      </c>
      <c r="G6" s="31">
        <f>'San Lucas'!$R$47</f>
        <v>346600.04434750008</v>
      </c>
      <c r="H6" s="11">
        <f>'San Lucas'!S43</f>
        <v>31433.651304999999</v>
      </c>
      <c r="K6" s="50">
        <f>'San Lucas'!L46</f>
        <v>1099858.55</v>
      </c>
      <c r="L6" s="49">
        <f>'San Lucas'!M46</f>
        <v>768975.33130499988</v>
      </c>
      <c r="M6" s="50">
        <f t="shared" si="0"/>
        <v>330883.21869500016</v>
      </c>
      <c r="N6" s="50">
        <f>H6</f>
        <v>31433.651304999999</v>
      </c>
    </row>
    <row r="7" spans="1:14" x14ac:dyDescent="0.2">
      <c r="A7" s="4" t="s">
        <v>284</v>
      </c>
      <c r="B7" t="s">
        <v>225</v>
      </c>
      <c r="C7" s="10" t="s">
        <v>285</v>
      </c>
      <c r="D7" s="10">
        <v>4</v>
      </c>
      <c r="E7">
        <v>3.7</v>
      </c>
      <c r="F7" s="39">
        <v>211</v>
      </c>
      <c r="G7" s="31">
        <f>Marquez!$R$30</f>
        <v>37369.715392999999</v>
      </c>
      <c r="H7" s="11">
        <f>Marquez!S26</f>
        <v>6138.6292139999996</v>
      </c>
      <c r="K7" s="50">
        <f>Marquez!L29</f>
        <v>210140.32</v>
      </c>
      <c r="L7" s="49">
        <f>Marquez!M29</f>
        <v>175839.91921399996</v>
      </c>
      <c r="M7" s="50">
        <f t="shared" si="0"/>
        <v>34300.400786000042</v>
      </c>
      <c r="N7" s="50">
        <f>H7</f>
        <v>6138.6292139999996</v>
      </c>
    </row>
    <row r="8" spans="1:14" x14ac:dyDescent="0.2">
      <c r="A8" s="4" t="s">
        <v>286</v>
      </c>
      <c r="B8" t="s">
        <v>287</v>
      </c>
      <c r="C8" s="10" t="s">
        <v>288</v>
      </c>
      <c r="D8" s="10">
        <v>18</v>
      </c>
      <c r="E8">
        <v>4</v>
      </c>
      <c r="F8" s="57" t="s">
        <v>571</v>
      </c>
      <c r="G8" s="31">
        <f>Turquois!$T$37</f>
        <v>53778.68</v>
      </c>
      <c r="H8" s="13">
        <f>Turquois!U33</f>
        <v>6832.2255929999992</v>
      </c>
      <c r="K8" s="50">
        <f>Turquois!L36</f>
        <v>229524.47000000003</v>
      </c>
      <c r="L8" s="49">
        <f>Turquois!M36</f>
        <v>179161.90279649998</v>
      </c>
      <c r="M8" s="50">
        <f t="shared" si="0"/>
        <v>50362.567203500046</v>
      </c>
      <c r="N8" s="50">
        <f>H8</f>
        <v>6832.2255929999992</v>
      </c>
    </row>
    <row r="9" spans="1:14" x14ac:dyDescent="0.2">
      <c r="A9" s="4" t="s">
        <v>289</v>
      </c>
      <c r="B9" t="s">
        <v>290</v>
      </c>
      <c r="C9" s="10" t="s">
        <v>291</v>
      </c>
      <c r="D9" s="10">
        <v>4</v>
      </c>
      <c r="E9">
        <v>4.74</v>
      </c>
      <c r="F9" s="57">
        <v>211</v>
      </c>
      <c r="G9" s="47">
        <f>'Church Rock'!$S$18</f>
        <v>5120.2795015000011</v>
      </c>
      <c r="H9" s="28">
        <f>+'Church Rock'!O18</f>
        <v>2148.4809969999997</v>
      </c>
      <c r="K9" s="50">
        <f>'Church Rock'!L18</f>
        <v>74635.73</v>
      </c>
      <c r="L9" s="49">
        <v>69780.125030999989</v>
      </c>
      <c r="M9" s="50">
        <f t="shared" si="0"/>
        <v>4855.6049690000073</v>
      </c>
      <c r="N9" s="50">
        <f>+H9</f>
        <v>2148.4809969999997</v>
      </c>
    </row>
    <row r="10" spans="1:14" x14ac:dyDescent="0.2">
      <c r="F10" s="4"/>
      <c r="G10" s="4"/>
      <c r="K10" s="50"/>
      <c r="L10" s="49"/>
      <c r="M10" s="50"/>
      <c r="N10" s="50"/>
    </row>
    <row r="11" spans="1:14" x14ac:dyDescent="0.2">
      <c r="A11" s="4"/>
      <c r="B11" s="4"/>
      <c r="C11" s="10"/>
      <c r="D11" s="10"/>
      <c r="F11" s="57"/>
      <c r="G11" s="31"/>
      <c r="H11" s="31"/>
      <c r="I11" s="4"/>
      <c r="J11" s="17"/>
      <c r="K11" s="50"/>
      <c r="L11" s="49"/>
      <c r="M11" s="50"/>
      <c r="N11" s="50"/>
    </row>
    <row r="12" spans="1:14" x14ac:dyDescent="0.2">
      <c r="A12" s="44" t="s">
        <v>579</v>
      </c>
      <c r="B12" s="4"/>
      <c r="C12" s="10"/>
      <c r="D12" s="10"/>
      <c r="F12" s="57"/>
      <c r="G12" s="31"/>
      <c r="H12" s="31"/>
      <c r="I12" s="4"/>
      <c r="J12" s="17"/>
      <c r="K12" s="50"/>
      <c r="L12" s="49"/>
      <c r="M12" s="50"/>
      <c r="N12" s="50"/>
    </row>
    <row r="13" spans="1:14" x14ac:dyDescent="0.2">
      <c r="A13" s="4" t="s">
        <v>201</v>
      </c>
      <c r="B13" s="4" t="s">
        <v>202</v>
      </c>
      <c r="C13" s="10" t="s">
        <v>536</v>
      </c>
      <c r="D13" s="10">
        <v>1</v>
      </c>
      <c r="E13">
        <v>0.47</v>
      </c>
      <c r="F13" s="57" t="s">
        <v>562</v>
      </c>
      <c r="G13" s="31">
        <f>'Cornell Tap'!Q9</f>
        <v>92.503820499999989</v>
      </c>
      <c r="H13" s="31">
        <f>'Cornell Tap'!R9</f>
        <v>64.267640999999998</v>
      </c>
      <c r="I13" s="4"/>
      <c r="J13" s="17"/>
      <c r="K13" s="50">
        <f>'Cornell Tap'!J14</f>
        <v>2171.91</v>
      </c>
      <c r="L13" s="49">
        <f>'Cornell Tap'!K14</f>
        <v>2047.2723590000001</v>
      </c>
      <c r="M13" s="50">
        <f t="shared" ref="M13:M32" si="1">K13-L13</f>
        <v>124.6376409999998</v>
      </c>
      <c r="N13" s="50">
        <f>H13</f>
        <v>64.267640999999998</v>
      </c>
    </row>
    <row r="14" spans="1:14" x14ac:dyDescent="0.2">
      <c r="A14" s="4" t="s">
        <v>203</v>
      </c>
      <c r="B14" s="4" t="s">
        <v>202</v>
      </c>
      <c r="C14" s="10" t="s">
        <v>537</v>
      </c>
      <c r="D14" s="10">
        <v>1</v>
      </c>
      <c r="E14">
        <v>0.56000000000000005</v>
      </c>
      <c r="F14" s="57" t="s">
        <v>567</v>
      </c>
      <c r="G14" s="31">
        <f>'Coal Sub Tap'!Q15</f>
        <v>58963.29</v>
      </c>
      <c r="H14" s="31">
        <f>'Coal Sub Tap'!R15</f>
        <v>6181.8182330000009</v>
      </c>
      <c r="I14" s="4"/>
      <c r="J14" s="17"/>
      <c r="K14" s="50">
        <f>'Coal Sub Tap'!J19</f>
        <v>206317.15000000002</v>
      </c>
      <c r="L14" s="49">
        <f>'Coal Sub Tap'!K19</f>
        <v>147353.86000000002</v>
      </c>
      <c r="M14" s="50">
        <f t="shared" si="1"/>
        <v>58963.290000000008</v>
      </c>
      <c r="N14" s="50">
        <f t="shared" ref="N14:N31" si="2">H14</f>
        <v>6181.8182330000009</v>
      </c>
    </row>
    <row r="15" spans="1:14" x14ac:dyDescent="0.2">
      <c r="A15" s="4" t="s">
        <v>204</v>
      </c>
      <c r="B15" s="4" t="s">
        <v>202</v>
      </c>
      <c r="C15" s="10" t="s">
        <v>538</v>
      </c>
      <c r="D15" s="10">
        <v>1</v>
      </c>
      <c r="E15">
        <v>0.41</v>
      </c>
      <c r="F15" s="57" t="s">
        <v>559</v>
      </c>
      <c r="G15" s="31">
        <f>Wesmeco!Q14</f>
        <v>13545.038902</v>
      </c>
      <c r="H15" s="31">
        <f>Wesmeco!R14</f>
        <v>1707.5378040000001</v>
      </c>
      <c r="I15" s="4"/>
      <c r="J15" s="17"/>
      <c r="K15" s="50">
        <f>Wesmeco!J20</f>
        <v>58154.239999999998</v>
      </c>
      <c r="L15" s="49">
        <f>Wesmeco!K20</f>
        <v>45462.969999999994</v>
      </c>
      <c r="M15" s="50">
        <f t="shared" si="1"/>
        <v>12691.270000000004</v>
      </c>
      <c r="N15" s="50">
        <f t="shared" si="2"/>
        <v>1707.5378040000001</v>
      </c>
    </row>
    <row r="16" spans="1:14" x14ac:dyDescent="0.2">
      <c r="A16" s="4" t="s">
        <v>214</v>
      </c>
      <c r="B16" s="4" t="s">
        <v>215</v>
      </c>
      <c r="C16" s="10" t="s">
        <v>543</v>
      </c>
      <c r="D16" s="10">
        <v>1</v>
      </c>
      <c r="E16">
        <v>2.2799999999999998</v>
      </c>
      <c r="F16" s="57" t="s">
        <v>567</v>
      </c>
      <c r="G16" s="31">
        <f>'Juan Tabo-Embudo'!Q20</f>
        <v>13394.7362885</v>
      </c>
      <c r="H16" s="31">
        <f>'Juan Tabo-Embudo'!R20</f>
        <v>1932.0525770000002</v>
      </c>
      <c r="J16" s="17"/>
      <c r="K16" s="50">
        <f>'Juan Tabo-Embudo'!J25</f>
        <v>70568.899999999994</v>
      </c>
      <c r="L16" s="49">
        <f>'Juan Tabo-Embudo'!K25</f>
        <v>58140.19</v>
      </c>
      <c r="M16" s="50">
        <f t="shared" si="1"/>
        <v>12428.709999999992</v>
      </c>
      <c r="N16" s="50">
        <f>H16</f>
        <v>1932.0525770000002</v>
      </c>
    </row>
    <row r="17" spans="1:14" x14ac:dyDescent="0.2">
      <c r="A17" s="4" t="s">
        <v>218</v>
      </c>
      <c r="B17" s="4" t="s">
        <v>217</v>
      </c>
      <c r="C17" s="10" t="s">
        <v>545</v>
      </c>
      <c r="D17" s="10">
        <v>1</v>
      </c>
      <c r="E17">
        <v>0.51</v>
      </c>
      <c r="F17" s="57" t="s">
        <v>567</v>
      </c>
      <c r="G17" s="31">
        <f>'Lawrence Sub Tap'!R19</f>
        <v>2323.3008314999997</v>
      </c>
      <c r="H17" s="31">
        <f>'Lawrence Sub Tap'!S19</f>
        <v>1257.2016630000001</v>
      </c>
      <c r="J17" s="17"/>
      <c r="K17" s="50">
        <f>'Lawrence Sub Tap'!K24</f>
        <v>43365.030000000013</v>
      </c>
      <c r="L17" s="49">
        <f>'Lawrence Sub Tap'!L24</f>
        <v>41670.33</v>
      </c>
      <c r="M17" s="50">
        <f>K17-L17</f>
        <v>1694.7000000000116</v>
      </c>
      <c r="N17" s="50">
        <f>H17</f>
        <v>1257.2016630000001</v>
      </c>
    </row>
    <row r="18" spans="1:14" x14ac:dyDescent="0.2">
      <c r="A18" s="4" t="s">
        <v>221</v>
      </c>
      <c r="B18" s="4" t="s">
        <v>222</v>
      </c>
      <c r="C18" s="10" t="s">
        <v>547</v>
      </c>
      <c r="D18" s="10">
        <v>2</v>
      </c>
      <c r="E18">
        <v>1.6</v>
      </c>
      <c r="F18" s="57" t="s">
        <v>559</v>
      </c>
      <c r="G18" s="31">
        <f>'Montano Tap'!$Q$17</f>
        <v>107769.50586799999</v>
      </c>
      <c r="H18" s="31">
        <f>'Montano Tap'!$R$17</f>
        <v>10004.601486</v>
      </c>
      <c r="I18" s="4"/>
      <c r="J18" s="17"/>
      <c r="K18" s="50">
        <f>'Montano Tap'!J20</f>
        <v>335960.87000000005</v>
      </c>
      <c r="L18" s="49">
        <f>'Montano Tap'!K20</f>
        <v>233182.56</v>
      </c>
      <c r="M18" s="50">
        <f t="shared" si="1"/>
        <v>102778.31000000006</v>
      </c>
      <c r="N18" s="50">
        <f t="shared" si="2"/>
        <v>10004.601486</v>
      </c>
    </row>
    <row r="19" spans="1:14" x14ac:dyDescent="0.2">
      <c r="A19" s="4" t="s">
        <v>223</v>
      </c>
      <c r="B19" s="4" t="s">
        <v>224</v>
      </c>
      <c r="C19" s="10"/>
      <c r="D19" s="10">
        <v>2</v>
      </c>
      <c r="E19">
        <v>0.25</v>
      </c>
      <c r="F19" s="57" t="s">
        <v>562</v>
      </c>
      <c r="G19" s="31">
        <f>'Montgomery Tap'!$Q$11</f>
        <v>23930.275956000001</v>
      </c>
      <c r="H19" s="31">
        <f>'Montgomery Tap'!$R$11</f>
        <v>702.4319119999999</v>
      </c>
      <c r="I19" s="4"/>
      <c r="J19" s="17"/>
      <c r="K19" s="50">
        <f>'Montgomery Tap'!J15</f>
        <v>97213.36</v>
      </c>
      <c r="L19" s="49">
        <f>'Montgomery Tap'!K15</f>
        <v>73634.299999999988</v>
      </c>
      <c r="M19" s="50">
        <f t="shared" si="1"/>
        <v>23579.060000000012</v>
      </c>
      <c r="N19" s="50">
        <f t="shared" si="2"/>
        <v>702.4319119999999</v>
      </c>
    </row>
    <row r="20" spans="1:14" x14ac:dyDescent="0.2">
      <c r="A20" s="4" t="s">
        <v>260</v>
      </c>
      <c r="B20" s="4" t="s">
        <v>225</v>
      </c>
      <c r="C20" s="10"/>
      <c r="D20" s="10">
        <v>3</v>
      </c>
      <c r="E20">
        <v>0.11</v>
      </c>
      <c r="F20" s="57" t="s">
        <v>561</v>
      </c>
      <c r="G20" s="31">
        <f>Unser!$R$22</f>
        <v>304861.42973250005</v>
      </c>
      <c r="H20" s="31">
        <f>Unser!$S$22</f>
        <v>10437.279465</v>
      </c>
      <c r="I20" s="4"/>
      <c r="J20" s="17"/>
      <c r="K20" s="50">
        <f>Unser!K26</f>
        <v>349471.80999999988</v>
      </c>
      <c r="L20" s="49">
        <f>Unser!L26</f>
        <v>49829.02</v>
      </c>
      <c r="M20" s="50">
        <f t="shared" si="1"/>
        <v>299642.78999999986</v>
      </c>
      <c r="N20" s="50">
        <f t="shared" si="2"/>
        <v>10437.279465</v>
      </c>
    </row>
    <row r="21" spans="1:14" x14ac:dyDescent="0.2">
      <c r="A21" s="4" t="s">
        <v>226</v>
      </c>
      <c r="B21" s="4" t="s">
        <v>227</v>
      </c>
      <c r="C21" s="10" t="s">
        <v>548</v>
      </c>
      <c r="D21" s="10">
        <v>3</v>
      </c>
      <c r="E21">
        <v>1.27</v>
      </c>
      <c r="F21" s="57" t="s">
        <v>559</v>
      </c>
      <c r="G21" s="31">
        <f>'Prager to Lomas'!$P$14</f>
        <v>170743.986661</v>
      </c>
      <c r="H21" s="31">
        <f>'Prager to Lomas'!$Q$14</f>
        <v>13793.573321999998</v>
      </c>
      <c r="I21" s="4"/>
      <c r="J21" s="17"/>
      <c r="K21" s="50">
        <f>'Prager to Lomas'!I19</f>
        <v>457994.48000000004</v>
      </c>
      <c r="L21" s="49">
        <f>'Prager to Lomas'!J19</f>
        <v>294147.28000000009</v>
      </c>
      <c r="M21" s="50">
        <f t="shared" si="1"/>
        <v>163847.19999999995</v>
      </c>
      <c r="N21" s="50">
        <f t="shared" si="2"/>
        <v>13793.573321999998</v>
      </c>
    </row>
    <row r="22" spans="1:14" x14ac:dyDescent="0.2">
      <c r="A22" s="4" t="s">
        <v>228</v>
      </c>
      <c r="B22" s="4" t="s">
        <v>229</v>
      </c>
      <c r="C22" s="10" t="s">
        <v>549</v>
      </c>
      <c r="D22" s="10">
        <v>4</v>
      </c>
      <c r="E22">
        <v>1.26</v>
      </c>
      <c r="F22" s="57" t="s">
        <v>562</v>
      </c>
      <c r="G22" s="31">
        <f>'Lost Horizon'!P13</f>
        <v>281693.05229100003</v>
      </c>
      <c r="H22" s="31">
        <f>'Lost Horizon'!Q13</f>
        <v>11198.604582</v>
      </c>
      <c r="I22" s="4"/>
      <c r="J22" s="17"/>
      <c r="K22" s="50">
        <f>'Lost Horizon'!I18</f>
        <v>381533.45999999996</v>
      </c>
      <c r="L22" s="49">
        <f>'Lost Horizon'!J18</f>
        <v>105439.70999999999</v>
      </c>
      <c r="M22" s="50">
        <f t="shared" si="1"/>
        <v>276093.75</v>
      </c>
      <c r="N22" s="50">
        <f t="shared" si="2"/>
        <v>11198.604582</v>
      </c>
    </row>
    <row r="23" spans="1:14" x14ac:dyDescent="0.2">
      <c r="A23" s="4" t="s">
        <v>230</v>
      </c>
      <c r="B23" s="4" t="s">
        <v>231</v>
      </c>
      <c r="C23" s="10" t="s">
        <v>550</v>
      </c>
      <c r="D23" s="10">
        <v>6</v>
      </c>
      <c r="E23">
        <v>1.59</v>
      </c>
      <c r="F23" s="57" t="s">
        <v>564</v>
      </c>
      <c r="G23" s="31">
        <f>'Eldorado Sub'!P22</f>
        <v>37460.643123000002</v>
      </c>
      <c r="H23" s="31">
        <f>'Eldorado Sub'!Q22</f>
        <v>4102.5062459999999</v>
      </c>
      <c r="I23" s="4"/>
      <c r="J23" s="17"/>
      <c r="K23" s="50">
        <f>'Eldorado Sub'!I27</f>
        <v>140073.84</v>
      </c>
      <c r="L23" s="49">
        <f>'Eldorado Sub'!J27</f>
        <v>104664.45</v>
      </c>
      <c r="M23" s="50">
        <f t="shared" si="1"/>
        <v>35409.39</v>
      </c>
      <c r="N23" s="50">
        <f t="shared" si="2"/>
        <v>4102.5062459999999</v>
      </c>
    </row>
    <row r="24" spans="1:14" x14ac:dyDescent="0.2">
      <c r="A24" s="4" t="s">
        <v>232</v>
      </c>
      <c r="B24" s="4" t="s">
        <v>233</v>
      </c>
      <c r="C24" s="10" t="s">
        <v>551</v>
      </c>
      <c r="D24" s="10">
        <v>6</v>
      </c>
      <c r="E24">
        <v>3.79</v>
      </c>
      <c r="F24" s="57" t="s">
        <v>568</v>
      </c>
      <c r="G24" s="31">
        <f>'South Pacheco'!$R$31</f>
        <v>203106.73749350003</v>
      </c>
      <c r="H24" s="31">
        <f>'South Pacheco'!$S$31</f>
        <v>26078.694986999999</v>
      </c>
      <c r="I24" s="4"/>
      <c r="J24" s="17"/>
      <c r="K24" s="50">
        <f>'South Pacheco'!K34</f>
        <v>904012.55999999994</v>
      </c>
      <c r="L24" s="49">
        <f>'South Pacheco'!L34</f>
        <v>713945.16999999993</v>
      </c>
      <c r="M24" s="50">
        <f t="shared" si="1"/>
        <v>190067.39</v>
      </c>
      <c r="N24" s="50">
        <f t="shared" si="2"/>
        <v>26078.694986999999</v>
      </c>
    </row>
    <row r="25" spans="1:14" x14ac:dyDescent="0.2">
      <c r="A25" s="4" t="s">
        <v>234</v>
      </c>
      <c r="B25" s="4" t="s">
        <v>235</v>
      </c>
      <c r="C25" s="10" t="s">
        <v>552</v>
      </c>
      <c r="D25" s="10">
        <v>6</v>
      </c>
      <c r="E25">
        <v>4.82</v>
      </c>
      <c r="F25" s="57" t="s">
        <v>568</v>
      </c>
      <c r="G25" s="31">
        <f>Meija!P37</f>
        <v>58213.764001004922</v>
      </c>
      <c r="H25" s="31">
        <f>Meija!Q37</f>
        <v>5597.6727993811592</v>
      </c>
      <c r="I25" s="4"/>
      <c r="J25" s="17"/>
      <c r="K25" s="50">
        <f>Meija!I47</f>
        <v>249890.55863088719</v>
      </c>
      <c r="L25" s="49">
        <f>Meija!J47</f>
        <v>194475.63102957277</v>
      </c>
      <c r="M25" s="50">
        <f t="shared" si="1"/>
        <v>55414.927601314412</v>
      </c>
      <c r="N25" s="50">
        <f t="shared" si="2"/>
        <v>5597.6727993811592</v>
      </c>
    </row>
    <row r="26" spans="1:14" x14ac:dyDescent="0.2">
      <c r="A26" s="4" t="s">
        <v>236</v>
      </c>
      <c r="B26" s="4" t="s">
        <v>237</v>
      </c>
      <c r="C26" s="10" t="s">
        <v>553</v>
      </c>
      <c r="D26" s="10">
        <v>6</v>
      </c>
      <c r="E26">
        <v>3.72</v>
      </c>
      <c r="F26" s="39" t="s">
        <v>563</v>
      </c>
      <c r="G26" s="31">
        <f>'Arriba Gallinas Sub Tap'!P24</f>
        <v>120890.166922</v>
      </c>
      <c r="H26" s="31">
        <f>'Arriba Gallinas Sub Tap'!Q24</f>
        <v>10949.973844000002</v>
      </c>
      <c r="I26" s="4"/>
      <c r="J26" s="17"/>
      <c r="K26" s="50">
        <f>'Arriba Gallinas Sub Tap'!I29</f>
        <v>438589.94</v>
      </c>
      <c r="L26" s="49">
        <f>'Arriba Gallinas Sub Tap'!J29</f>
        <v>323174.76000000007</v>
      </c>
      <c r="M26" s="50">
        <f t="shared" si="1"/>
        <v>115415.17999999993</v>
      </c>
      <c r="N26" s="50">
        <f t="shared" si="2"/>
        <v>10949.973844000002</v>
      </c>
    </row>
    <row r="27" spans="1:14" x14ac:dyDescent="0.2">
      <c r="A27" s="4" t="s">
        <v>239</v>
      </c>
      <c r="B27" s="4" t="s">
        <v>240</v>
      </c>
      <c r="C27" s="10"/>
      <c r="D27" s="10">
        <v>14</v>
      </c>
      <c r="E27">
        <v>0.62</v>
      </c>
      <c r="F27" s="39" t="s">
        <v>567</v>
      </c>
      <c r="G27" s="31">
        <f>Signetics!$P$13</f>
        <v>57648.938743000006</v>
      </c>
      <c r="H27" s="31">
        <f>Signetics!$Q$13</f>
        <v>7035.5574860000006</v>
      </c>
      <c r="I27" s="4"/>
      <c r="J27" s="17"/>
      <c r="K27" s="50">
        <f>Signetics!I18</f>
        <v>240049.78</v>
      </c>
      <c r="L27" s="49">
        <f>Signetics!J18</f>
        <v>185918.61999999997</v>
      </c>
      <c r="M27" s="50">
        <f t="shared" si="1"/>
        <v>54131.160000000033</v>
      </c>
      <c r="N27" s="50">
        <f t="shared" si="2"/>
        <v>7035.5574860000006</v>
      </c>
    </row>
    <row r="28" spans="1:14" x14ac:dyDescent="0.2">
      <c r="A28" s="4" t="s">
        <v>241</v>
      </c>
      <c r="B28" s="4" t="s">
        <v>242</v>
      </c>
      <c r="C28" s="10" t="s">
        <v>554</v>
      </c>
      <c r="D28" s="10">
        <v>14</v>
      </c>
      <c r="E28">
        <v>0.61</v>
      </c>
      <c r="F28" s="39" t="s">
        <v>569</v>
      </c>
      <c r="G28" s="31">
        <f>Avila!$R$63</f>
        <v>20324.421504500002</v>
      </c>
      <c r="H28" s="31">
        <f>Avila!$S$63</f>
        <v>3826.423009000001</v>
      </c>
      <c r="I28" s="4"/>
      <c r="J28" s="17"/>
      <c r="K28" s="50">
        <f>Avila!K67</f>
        <v>129256.53000000001</v>
      </c>
      <c r="L28" s="49">
        <f>Avila!L67</f>
        <v>110845.32000000002</v>
      </c>
      <c r="M28" s="50">
        <f t="shared" si="1"/>
        <v>18411.209999999992</v>
      </c>
      <c r="N28" s="50">
        <f t="shared" si="2"/>
        <v>3826.423009000001</v>
      </c>
    </row>
    <row r="29" spans="1:14" x14ac:dyDescent="0.2">
      <c r="A29" s="4" t="s">
        <v>243</v>
      </c>
      <c r="B29" s="4" t="s">
        <v>242</v>
      </c>
      <c r="C29" s="10"/>
      <c r="D29" s="10">
        <v>14</v>
      </c>
      <c r="E29">
        <v>0.11</v>
      </c>
      <c r="F29" s="39" t="s">
        <v>565</v>
      </c>
      <c r="G29" s="31">
        <f>'North Bernalillo'!P10</f>
        <v>4022.3426399999998</v>
      </c>
      <c r="H29" s="31">
        <f>'North Bernalillo'!Q10</f>
        <v>413.28528000000006</v>
      </c>
      <c r="I29" s="4"/>
      <c r="J29" s="17"/>
      <c r="K29" s="50">
        <f>'North Bernalillo'!I15</f>
        <v>14626.220000000001</v>
      </c>
      <c r="L29" s="49">
        <f>'North Bernalillo'!J15</f>
        <v>10810.52</v>
      </c>
      <c r="M29" s="50">
        <f t="shared" si="1"/>
        <v>3815.7000000000007</v>
      </c>
      <c r="N29" s="50">
        <f t="shared" si="2"/>
        <v>413.28528000000006</v>
      </c>
    </row>
    <row r="30" spans="1:14" x14ac:dyDescent="0.2">
      <c r="A30" s="4" t="s">
        <v>244</v>
      </c>
      <c r="B30" s="4" t="s">
        <v>245</v>
      </c>
      <c r="C30" s="38" t="s">
        <v>572</v>
      </c>
      <c r="D30" s="10">
        <v>18</v>
      </c>
      <c r="E30" s="33">
        <f>8.5+1.91+0.88</f>
        <v>11.290000000000001</v>
      </c>
      <c r="F30" s="39" t="s">
        <v>566</v>
      </c>
      <c r="G30" s="36">
        <f>'Hermanes Hondale Mimbres'!P32</f>
        <v>1134953.8923195002</v>
      </c>
      <c r="H30" s="36">
        <f>'Hermanes Hondale Mimbres'!Q32</f>
        <v>81694.524638999996</v>
      </c>
      <c r="I30" s="4"/>
      <c r="J30" s="17"/>
      <c r="K30" s="50">
        <f>'Hermanes Hondale Mimbres'!I36</f>
        <v>2944796.4</v>
      </c>
      <c r="L30" s="49">
        <f>'Hermanes Hondale Mimbres'!J36</f>
        <v>1850689.77</v>
      </c>
      <c r="M30" s="50">
        <f t="shared" si="1"/>
        <v>1094106.6299999999</v>
      </c>
      <c r="N30" s="50">
        <f t="shared" si="2"/>
        <v>81694.524638999996</v>
      </c>
    </row>
    <row r="31" spans="1:14" x14ac:dyDescent="0.2">
      <c r="A31" s="4" t="s">
        <v>257</v>
      </c>
      <c r="B31" s="4" t="s">
        <v>258</v>
      </c>
      <c r="C31" s="38" t="s">
        <v>556</v>
      </c>
      <c r="D31" s="10">
        <v>26</v>
      </c>
      <c r="E31">
        <v>5.5</v>
      </c>
      <c r="F31" s="40">
        <v>183</v>
      </c>
      <c r="G31" s="11">
        <f>Gavilan!R46</f>
        <v>59996.312274499993</v>
      </c>
      <c r="H31" s="31">
        <f>Gavilan!S46</f>
        <v>9914.9045490000008</v>
      </c>
      <c r="I31" s="4"/>
      <c r="K31" s="50">
        <f>Gavilan!K50</f>
        <v>348952.45</v>
      </c>
      <c r="L31" s="49">
        <f>Gavilan!L50</f>
        <v>293913.58999999985</v>
      </c>
      <c r="M31" s="50">
        <f t="shared" si="1"/>
        <v>55038.860000000161</v>
      </c>
      <c r="N31" s="50">
        <f t="shared" si="2"/>
        <v>9914.9045490000008</v>
      </c>
    </row>
    <row r="32" spans="1:14" x14ac:dyDescent="0.2">
      <c r="A32" t="s">
        <v>576</v>
      </c>
      <c r="B32" t="s">
        <v>577</v>
      </c>
      <c r="C32" s="10" t="s">
        <v>578</v>
      </c>
      <c r="D32" s="10">
        <v>4</v>
      </c>
      <c r="E32" s="40">
        <v>7</v>
      </c>
      <c r="F32" s="40">
        <v>211</v>
      </c>
      <c r="G32" s="13">
        <f>'YN Line'!R68</f>
        <v>14580.086253143418</v>
      </c>
      <c r="H32" s="31">
        <f>'YN Line'!S68</f>
        <v>4249.2582954158461</v>
      </c>
      <c r="I32" s="4"/>
      <c r="K32" s="50">
        <f>'YN Line'!K67</f>
        <v>148843.04223968566</v>
      </c>
      <c r="L32" s="49">
        <f>'YN Line'!L67</f>
        <v>136387.58513425017</v>
      </c>
      <c r="M32" s="50">
        <f t="shared" si="1"/>
        <v>12455.457105435489</v>
      </c>
      <c r="N32" s="50">
        <f>'YN Line'!N67</f>
        <v>18538.906905999993</v>
      </c>
    </row>
    <row r="33" spans="1:16" x14ac:dyDescent="0.2">
      <c r="A33" s="4"/>
      <c r="B33" s="4"/>
      <c r="C33" s="8"/>
      <c r="F33" s="40"/>
      <c r="H33" s="4"/>
      <c r="I33" s="4"/>
      <c r="J33" s="27"/>
      <c r="K33" s="50"/>
      <c r="L33" s="49"/>
      <c r="M33" s="50"/>
      <c r="N33" s="50"/>
    </row>
    <row r="34" spans="1:16" x14ac:dyDescent="0.2">
      <c r="A34" s="4" t="s">
        <v>575</v>
      </c>
      <c r="C34" s="8"/>
      <c r="E34" s="1">
        <f>SUM(E2:E33)</f>
        <v>71.69</v>
      </c>
      <c r="G34" s="13">
        <f>SUM(G2:G33)</f>
        <v>3552255.83829031</v>
      </c>
      <c r="H34" s="13">
        <f>SUM(H2:H33)</f>
        <v>284267.32755082863</v>
      </c>
      <c r="I34" s="4"/>
      <c r="J34" s="27"/>
      <c r="K34" s="50">
        <f>SUM(K2:K33)</f>
        <v>10097595.167199686</v>
      </c>
      <c r="L34" s="49">
        <f>SUM(L2:L33)</f>
        <v>6683497.1450862912</v>
      </c>
      <c r="M34" s="50"/>
      <c r="N34" s="50">
        <f>SUM(N2:N32)</f>
        <v>298556.97616141278</v>
      </c>
      <c r="P34" s="21"/>
    </row>
    <row r="35" spans="1:16" x14ac:dyDescent="0.2">
      <c r="A35" s="4"/>
      <c r="C35" s="8"/>
      <c r="E35" s="1"/>
      <c r="G35" s="13"/>
      <c r="H35" s="13"/>
      <c r="I35" s="4"/>
      <c r="J35" s="27"/>
      <c r="M35" s="4"/>
      <c r="N35" s="50"/>
    </row>
    <row r="36" spans="1:16" x14ac:dyDescent="0.2">
      <c r="A36" s="4" t="s">
        <v>633</v>
      </c>
      <c r="C36" s="8"/>
      <c r="E36" s="1"/>
      <c r="G36" s="13"/>
      <c r="H36" s="13"/>
      <c r="I36" s="4"/>
      <c r="J36" s="27"/>
      <c r="M36" s="55" t="s">
        <v>701</v>
      </c>
      <c r="N36" s="50">
        <f>N34/12</f>
        <v>24879.748013451066</v>
      </c>
    </row>
    <row r="37" spans="1:16" x14ac:dyDescent="0.2">
      <c r="A37" t="str">
        <f>A9</f>
        <v>Church Rock</v>
      </c>
      <c r="B37" t="str">
        <f>B9</f>
        <v xml:space="preserve"> AY Line tap</v>
      </c>
      <c r="G37" s="13">
        <f>G9</f>
        <v>5120.2795015000011</v>
      </c>
      <c r="H37" s="36">
        <f>H9</f>
        <v>2148.4809969999997</v>
      </c>
      <c r="I37" s="4"/>
      <c r="J37" s="27"/>
      <c r="M37" s="4"/>
      <c r="N37" s="50"/>
    </row>
    <row r="38" spans="1:16" x14ac:dyDescent="0.2">
      <c r="A38" t="str">
        <f>A32</f>
        <v>Coal Mine NTUA</v>
      </c>
      <c r="B38" t="str">
        <f>B32</f>
        <v>Yah-Ta-Hey</v>
      </c>
      <c r="G38" s="13">
        <f>G32</f>
        <v>14580.086253143418</v>
      </c>
      <c r="H38" s="36">
        <f>H32</f>
        <v>4249.2582954158461</v>
      </c>
      <c r="I38" s="4"/>
      <c r="J38" s="27"/>
      <c r="M38" s="55" t="s">
        <v>714</v>
      </c>
      <c r="N38" s="50">
        <f>+K66-K65</f>
        <v>15791.754172269255</v>
      </c>
    </row>
    <row r="39" spans="1:16" x14ac:dyDescent="0.2">
      <c r="G39" s="13"/>
      <c r="H39" s="36"/>
      <c r="I39" s="4"/>
      <c r="J39" s="27"/>
      <c r="M39" s="4"/>
      <c r="N39" s="50"/>
    </row>
    <row r="40" spans="1:16" x14ac:dyDescent="0.2">
      <c r="A40" t="s">
        <v>634</v>
      </c>
      <c r="G40" s="48">
        <f>+G34-G37-G38</f>
        <v>3532555.4725356665</v>
      </c>
      <c r="H40" s="48">
        <f>+H34-H37-H38</f>
        <v>277869.58825841278</v>
      </c>
      <c r="I40" s="4"/>
      <c r="J40" s="51"/>
      <c r="M40" s="4"/>
      <c r="N40" s="50"/>
    </row>
    <row r="41" spans="1:16" x14ac:dyDescent="0.2">
      <c r="H41" s="4"/>
      <c r="I41" s="4"/>
      <c r="J41" s="52"/>
      <c r="M41" s="4"/>
      <c r="N41" s="4"/>
    </row>
    <row r="42" spans="1:16" x14ac:dyDescent="0.2">
      <c r="A42" s="4" t="s">
        <v>246</v>
      </c>
      <c r="B42" s="4" t="s">
        <v>247</v>
      </c>
      <c r="C42" t="s">
        <v>261</v>
      </c>
      <c r="H42" s="4"/>
      <c r="I42" s="4"/>
      <c r="J42" s="52"/>
      <c r="M42" s="4"/>
      <c r="N42" s="4"/>
    </row>
    <row r="43" spans="1:16" x14ac:dyDescent="0.2">
      <c r="A43" s="4" t="s">
        <v>248</v>
      </c>
      <c r="B43" s="4" t="s">
        <v>249</v>
      </c>
      <c r="C43" t="s">
        <v>261</v>
      </c>
      <c r="H43" s="4"/>
      <c r="I43" s="4"/>
      <c r="J43" s="52"/>
      <c r="M43" s="4"/>
      <c r="N43" s="4"/>
    </row>
    <row r="44" spans="1:16" x14ac:dyDescent="0.2">
      <c r="A44" s="4" t="s">
        <v>250</v>
      </c>
      <c r="B44" s="4" t="s">
        <v>251</v>
      </c>
      <c r="E44" t="s">
        <v>531</v>
      </c>
      <c r="F44" s="17">
        <v>38411</v>
      </c>
      <c r="J44" s="52"/>
    </row>
    <row r="45" spans="1:16" x14ac:dyDescent="0.2">
      <c r="A45" s="4" t="s">
        <v>252</v>
      </c>
      <c r="B45" s="4" t="s">
        <v>253</v>
      </c>
      <c r="E45" t="s">
        <v>532</v>
      </c>
      <c r="F45" s="17">
        <v>38411</v>
      </c>
      <c r="J45" s="52"/>
    </row>
    <row r="46" spans="1:16" x14ac:dyDescent="0.2">
      <c r="A46" s="4"/>
      <c r="B46" s="4"/>
      <c r="F46" s="17">
        <v>26115</v>
      </c>
      <c r="J46" s="52"/>
    </row>
    <row r="47" spans="1:16" x14ac:dyDescent="0.2">
      <c r="A47" s="4" t="s">
        <v>254</v>
      </c>
      <c r="B47" s="4" t="s">
        <v>249</v>
      </c>
      <c r="J47" s="52"/>
    </row>
    <row r="48" spans="1:16" x14ac:dyDescent="0.2">
      <c r="A48" s="4" t="s">
        <v>237</v>
      </c>
      <c r="B48" s="4" t="s">
        <v>238</v>
      </c>
      <c r="C48" t="s">
        <v>261</v>
      </c>
      <c r="F48" s="17">
        <v>31959</v>
      </c>
      <c r="J48" s="52"/>
    </row>
    <row r="49" spans="1:12" x14ac:dyDescent="0.2">
      <c r="A49" s="4" t="s">
        <v>208</v>
      </c>
      <c r="B49" s="4" t="s">
        <v>209</v>
      </c>
      <c r="C49" s="43" t="s">
        <v>261</v>
      </c>
      <c r="J49" s="54"/>
    </row>
    <row r="52" spans="1:12" x14ac:dyDescent="0.2">
      <c r="A52" s="35" t="s">
        <v>580</v>
      </c>
    </row>
    <row r="53" spans="1:12" x14ac:dyDescent="0.2">
      <c r="A53" s="4" t="s">
        <v>205</v>
      </c>
      <c r="B53" s="4" t="s">
        <v>202</v>
      </c>
      <c r="C53" s="10" t="s">
        <v>539</v>
      </c>
      <c r="D53" s="10">
        <v>1</v>
      </c>
      <c r="E53">
        <v>0.33</v>
      </c>
      <c r="F53" s="39" t="s">
        <v>559</v>
      </c>
      <c r="G53" s="31">
        <f t="shared" ref="G53:G58" si="3">+K$16*E53</f>
        <v>23287.737000000001</v>
      </c>
      <c r="H53" s="31">
        <f>+$L$16*E53</f>
        <v>19186.262700000003</v>
      </c>
      <c r="I53" t="s">
        <v>530</v>
      </c>
      <c r="J53" s="17">
        <v>27577</v>
      </c>
    </row>
    <row r="54" spans="1:12" x14ac:dyDescent="0.2">
      <c r="A54" s="4" t="s">
        <v>206</v>
      </c>
      <c r="B54" s="4" t="s">
        <v>207</v>
      </c>
      <c r="C54" s="10" t="s">
        <v>540</v>
      </c>
      <c r="D54" s="10">
        <v>1</v>
      </c>
      <c r="E54">
        <v>0.87</v>
      </c>
      <c r="F54" s="39" t="s">
        <v>559</v>
      </c>
      <c r="G54" s="31">
        <f t="shared" si="3"/>
        <v>61394.942999999992</v>
      </c>
      <c r="H54" s="31">
        <f t="shared" ref="H54:H57" si="4">+$L$16*E54</f>
        <v>50581.965300000003</v>
      </c>
      <c r="I54" t="s">
        <v>530</v>
      </c>
      <c r="J54" s="17">
        <v>26846</v>
      </c>
    </row>
    <row r="55" spans="1:12" x14ac:dyDescent="0.2">
      <c r="A55" s="4" t="s">
        <v>210</v>
      </c>
      <c r="B55" s="4" t="s">
        <v>211</v>
      </c>
      <c r="C55" s="10" t="s">
        <v>541</v>
      </c>
      <c r="D55" s="10">
        <v>1</v>
      </c>
      <c r="E55">
        <v>0.13</v>
      </c>
      <c r="F55" s="39" t="s">
        <v>567</v>
      </c>
      <c r="G55" s="31">
        <f t="shared" si="3"/>
        <v>9173.9570000000003</v>
      </c>
      <c r="H55" s="31">
        <f t="shared" si="4"/>
        <v>7558.2247000000007</v>
      </c>
      <c r="I55" t="s">
        <v>530</v>
      </c>
      <c r="J55" s="17">
        <v>26481</v>
      </c>
    </row>
    <row r="56" spans="1:12" x14ac:dyDescent="0.2">
      <c r="A56" s="4" t="s">
        <v>212</v>
      </c>
      <c r="B56" s="4" t="s">
        <v>213</v>
      </c>
      <c r="C56" s="10" t="s">
        <v>542</v>
      </c>
      <c r="D56" s="10">
        <v>1</v>
      </c>
      <c r="E56">
        <v>0.22</v>
      </c>
      <c r="F56" s="39" t="s">
        <v>567</v>
      </c>
      <c r="G56" s="31">
        <f t="shared" si="3"/>
        <v>15525.157999999999</v>
      </c>
      <c r="H56" s="31">
        <f t="shared" si="4"/>
        <v>12790.8418</v>
      </c>
      <c r="I56" t="s">
        <v>530</v>
      </c>
      <c r="J56" s="17">
        <v>26115</v>
      </c>
    </row>
    <row r="57" spans="1:12" x14ac:dyDescent="0.2">
      <c r="A57" s="4" t="s">
        <v>216</v>
      </c>
      <c r="B57" s="4" t="s">
        <v>217</v>
      </c>
      <c r="C57" s="10" t="s">
        <v>544</v>
      </c>
      <c r="D57" s="10">
        <v>1</v>
      </c>
      <c r="E57">
        <v>0.78</v>
      </c>
      <c r="F57" s="39" t="s">
        <v>567</v>
      </c>
      <c r="G57" s="31">
        <f t="shared" si="3"/>
        <v>55043.741999999998</v>
      </c>
      <c r="H57" s="31">
        <f t="shared" si="4"/>
        <v>45349.3482</v>
      </c>
      <c r="J57" s="17">
        <v>26481</v>
      </c>
    </row>
    <row r="58" spans="1:12" x14ac:dyDescent="0.2">
      <c r="A58" s="4" t="s">
        <v>219</v>
      </c>
      <c r="B58" s="4" t="s">
        <v>220</v>
      </c>
      <c r="C58" s="10" t="s">
        <v>546</v>
      </c>
      <c r="D58" s="10">
        <v>2</v>
      </c>
      <c r="E58">
        <v>0.02</v>
      </c>
      <c r="F58" s="39" t="s">
        <v>559</v>
      </c>
      <c r="G58" s="31">
        <f t="shared" si="3"/>
        <v>1411.3779999999999</v>
      </c>
      <c r="H58" s="31">
        <f>+$L$16*E58</f>
        <v>1162.8038000000001</v>
      </c>
      <c r="I58" s="4"/>
      <c r="J58" s="17">
        <v>27942</v>
      </c>
      <c r="K58" s="31"/>
    </row>
    <row r="59" spans="1:12" x14ac:dyDescent="0.2">
      <c r="A59" s="4" t="s">
        <v>283</v>
      </c>
      <c r="B59" t="s">
        <v>209</v>
      </c>
      <c r="C59" s="10"/>
      <c r="D59" s="10">
        <v>1</v>
      </c>
      <c r="E59">
        <v>0.92</v>
      </c>
      <c r="F59" s="39" t="s">
        <v>559</v>
      </c>
      <c r="G59" s="31">
        <f>+K$16*E59</f>
        <v>64923.387999999999</v>
      </c>
      <c r="H59" s="31">
        <f>+$L$16*E59</f>
        <v>53488.974800000004</v>
      </c>
    </row>
    <row r="60" spans="1:12" x14ac:dyDescent="0.2">
      <c r="A60" s="4" t="s">
        <v>255</v>
      </c>
      <c r="B60" s="4" t="s">
        <v>256</v>
      </c>
      <c r="C60" s="38" t="s">
        <v>555</v>
      </c>
      <c r="D60" s="10">
        <v>22</v>
      </c>
      <c r="E60">
        <v>0.13</v>
      </c>
      <c r="F60" s="39" t="s">
        <v>559</v>
      </c>
      <c r="G60" s="4"/>
    </row>
    <row r="61" spans="1:12" x14ac:dyDescent="0.2">
      <c r="B61" s="4"/>
      <c r="D61" s="10"/>
    </row>
    <row r="62" spans="1:12" x14ac:dyDescent="0.2">
      <c r="B62" s="4"/>
      <c r="D62" s="10"/>
    </row>
    <row r="63" spans="1:12" x14ac:dyDescent="0.2">
      <c r="B63" s="4"/>
      <c r="D63" s="10"/>
      <c r="J63" s="21"/>
    </row>
    <row r="64" spans="1:12" x14ac:dyDescent="0.2">
      <c r="B64" s="4"/>
      <c r="D64" s="10"/>
      <c r="J64" t="s">
        <v>635</v>
      </c>
      <c r="K64" s="4" t="s">
        <v>649</v>
      </c>
      <c r="L64" t="s">
        <v>638</v>
      </c>
    </row>
    <row r="65" spans="2:12" x14ac:dyDescent="0.2">
      <c r="B65" s="4"/>
      <c r="D65" s="10"/>
      <c r="I65" s="53" t="s">
        <v>639</v>
      </c>
      <c r="J65" s="21">
        <v>10097595.167199699</v>
      </c>
      <c r="K65" s="56">
        <v>6662477.02146562</v>
      </c>
      <c r="L65" s="21">
        <f>+J65-K65</f>
        <v>3435118.1457340792</v>
      </c>
    </row>
    <row r="66" spans="2:12" x14ac:dyDescent="0.2">
      <c r="B66" s="4"/>
      <c r="D66" s="10"/>
      <c r="I66" s="53" t="s">
        <v>640</v>
      </c>
      <c r="J66" s="21">
        <v>10097595.167199686</v>
      </c>
      <c r="K66" s="56">
        <v>6678268.7756378893</v>
      </c>
      <c r="L66" s="21">
        <f t="shared" ref="L66:L77" si="5">+J66-K66</f>
        <v>3419326.3915617969</v>
      </c>
    </row>
    <row r="67" spans="2:12" x14ac:dyDescent="0.2">
      <c r="B67" s="4"/>
      <c r="D67" s="10"/>
      <c r="I67" s="53" t="s">
        <v>641</v>
      </c>
      <c r="J67" s="21">
        <v>10097595.167199686</v>
      </c>
      <c r="K67" s="56">
        <v>6694060.5298101613</v>
      </c>
      <c r="L67" s="21">
        <f t="shared" si="5"/>
        <v>3403534.6373895248</v>
      </c>
    </row>
    <row r="68" spans="2:12" x14ac:dyDescent="0.2">
      <c r="B68" s="4"/>
      <c r="D68" s="10"/>
      <c r="I68" s="53" t="s">
        <v>642</v>
      </c>
      <c r="J68" s="21">
        <v>10097595.167199686</v>
      </c>
      <c r="K68" s="56">
        <v>6709852.2839824334</v>
      </c>
      <c r="L68" s="21">
        <f t="shared" si="5"/>
        <v>3387742.8832172528</v>
      </c>
    </row>
    <row r="69" spans="2:12" x14ac:dyDescent="0.2">
      <c r="B69" s="4"/>
      <c r="D69" s="10"/>
      <c r="I69" s="53" t="s">
        <v>643</v>
      </c>
      <c r="J69" s="21">
        <v>10097595.167199686</v>
      </c>
      <c r="K69" s="56">
        <v>6725644.0381547054</v>
      </c>
      <c r="L69" s="21">
        <f t="shared" si="5"/>
        <v>3371951.1290449807</v>
      </c>
    </row>
    <row r="70" spans="2:12" x14ac:dyDescent="0.2">
      <c r="B70" s="4"/>
      <c r="D70" s="10"/>
      <c r="I70" s="53" t="s">
        <v>644</v>
      </c>
      <c r="J70" s="21">
        <v>10097595.167199686</v>
      </c>
      <c r="K70" s="56">
        <v>6741435.7923269775</v>
      </c>
      <c r="L70" s="21">
        <f t="shared" si="5"/>
        <v>3356159.3748727087</v>
      </c>
    </row>
    <row r="71" spans="2:12" x14ac:dyDescent="0.2">
      <c r="D71" s="10"/>
      <c r="E71" s="10"/>
      <c r="F71" s="10"/>
      <c r="I71" s="53" t="s">
        <v>645</v>
      </c>
      <c r="J71" s="21">
        <v>10097595.167199686</v>
      </c>
      <c r="K71" s="56">
        <v>6757227.5464992495</v>
      </c>
      <c r="L71" s="21">
        <f t="shared" si="5"/>
        <v>3340367.6207004366</v>
      </c>
    </row>
    <row r="72" spans="2:12" x14ac:dyDescent="0.2">
      <c r="D72" s="10"/>
      <c r="E72" s="10"/>
      <c r="F72" s="10"/>
      <c r="I72" s="53" t="s">
        <v>646</v>
      </c>
      <c r="J72" s="21">
        <v>10097595.167199686</v>
      </c>
      <c r="K72" s="56">
        <v>6773019.3006715216</v>
      </c>
      <c r="L72" s="21">
        <f t="shared" si="5"/>
        <v>3324575.8665281646</v>
      </c>
    </row>
    <row r="73" spans="2:12" x14ac:dyDescent="0.2">
      <c r="D73" s="10"/>
      <c r="E73" s="10"/>
      <c r="F73" s="10"/>
      <c r="I73" s="53" t="s">
        <v>647</v>
      </c>
      <c r="J73" s="21">
        <v>10097595.167199686</v>
      </c>
      <c r="K73" s="56">
        <v>6788811.0548437936</v>
      </c>
      <c r="L73" s="21">
        <f t="shared" si="5"/>
        <v>3308784.1123558925</v>
      </c>
    </row>
    <row r="74" spans="2:12" x14ac:dyDescent="0.2">
      <c r="D74" s="10"/>
      <c r="E74" s="10"/>
      <c r="F74" s="10"/>
      <c r="I74" s="53" t="s">
        <v>648</v>
      </c>
      <c r="J74" s="21">
        <v>10097595.167199686</v>
      </c>
      <c r="K74" s="56">
        <v>6804602.8090160657</v>
      </c>
      <c r="L74" s="21">
        <f t="shared" si="5"/>
        <v>3292992.3581836205</v>
      </c>
    </row>
    <row r="75" spans="2:12" x14ac:dyDescent="0.2">
      <c r="D75" s="10"/>
      <c r="E75" s="10"/>
      <c r="F75" s="10"/>
      <c r="I75" s="53" t="s">
        <v>650</v>
      </c>
      <c r="J75" s="21">
        <v>10097595.167199686</v>
      </c>
      <c r="K75" s="56">
        <v>6820394.5631883377</v>
      </c>
      <c r="L75" s="21">
        <f t="shared" si="5"/>
        <v>3277200.6040113484</v>
      </c>
    </row>
    <row r="76" spans="2:12" x14ac:dyDescent="0.2">
      <c r="B76" s="4"/>
      <c r="D76" s="10"/>
      <c r="E76" s="10"/>
      <c r="F76" s="10"/>
      <c r="I76" s="53" t="s">
        <v>651</v>
      </c>
      <c r="J76" s="21">
        <v>10097595.167199686</v>
      </c>
      <c r="K76" s="56">
        <v>6836186.3173606098</v>
      </c>
      <c r="L76" s="21">
        <f t="shared" si="5"/>
        <v>3261408.8498390764</v>
      </c>
    </row>
    <row r="77" spans="2:12" x14ac:dyDescent="0.2">
      <c r="B77" s="4"/>
      <c r="D77" s="10"/>
      <c r="I77" s="53" t="s">
        <v>652</v>
      </c>
      <c r="J77" s="21">
        <v>10097595.167199686</v>
      </c>
      <c r="K77" s="56">
        <v>6851978.0715328818</v>
      </c>
      <c r="L77" s="21">
        <f t="shared" si="5"/>
        <v>3245617.0956668044</v>
      </c>
    </row>
    <row r="78" spans="2:12" x14ac:dyDescent="0.2">
      <c r="B78" s="4"/>
      <c r="D78" s="10"/>
      <c r="I78" s="53" t="s">
        <v>653</v>
      </c>
      <c r="J78" s="21">
        <v>10097595.167199686</v>
      </c>
      <c r="K78" s="56">
        <v>6867769.8257051539</v>
      </c>
      <c r="L78" s="21">
        <f t="shared" ref="L78:L89" si="6">+J78-K78</f>
        <v>3229825.3414945323</v>
      </c>
    </row>
    <row r="79" spans="2:12" x14ac:dyDescent="0.2">
      <c r="B79" s="4"/>
      <c r="D79" s="10"/>
      <c r="I79" s="53" t="s">
        <v>654</v>
      </c>
      <c r="J79" s="21">
        <v>10097595.167199686</v>
      </c>
      <c r="K79" s="56">
        <v>6883561.5798774259</v>
      </c>
      <c r="L79" s="21">
        <f t="shared" si="6"/>
        <v>3214033.5873222603</v>
      </c>
    </row>
    <row r="80" spans="2:12" x14ac:dyDescent="0.2">
      <c r="B80" s="4"/>
      <c r="C80" s="4"/>
      <c r="D80" s="10"/>
      <c r="I80" s="53" t="s">
        <v>655</v>
      </c>
      <c r="J80" s="21">
        <v>10097595.167199686</v>
      </c>
      <c r="K80" s="56">
        <v>6899353.334049698</v>
      </c>
      <c r="L80" s="21">
        <f t="shared" si="6"/>
        <v>3198241.8331499882</v>
      </c>
    </row>
    <row r="81" spans="2:12" x14ac:dyDescent="0.2">
      <c r="B81" s="4"/>
      <c r="D81" s="10"/>
      <c r="E81" s="10"/>
      <c r="F81" s="10"/>
      <c r="I81" s="53" t="s">
        <v>656</v>
      </c>
      <c r="J81" s="21">
        <v>10097595.167199686</v>
      </c>
      <c r="K81" s="56">
        <v>6915145.08822197</v>
      </c>
      <c r="L81" s="21">
        <f t="shared" si="6"/>
        <v>3182450.0789777162</v>
      </c>
    </row>
    <row r="82" spans="2:12" x14ac:dyDescent="0.2">
      <c r="B82" s="4"/>
      <c r="D82" s="10"/>
      <c r="I82" s="53" t="s">
        <v>657</v>
      </c>
      <c r="J82" s="21">
        <v>10097595.167199686</v>
      </c>
      <c r="K82" s="56">
        <v>6930936.8423942421</v>
      </c>
      <c r="L82" s="21">
        <f t="shared" si="6"/>
        <v>3166658.3248054441</v>
      </c>
    </row>
    <row r="83" spans="2:12" x14ac:dyDescent="0.2">
      <c r="B83" s="4"/>
      <c r="D83" s="10"/>
      <c r="I83" s="53" t="s">
        <v>658</v>
      </c>
      <c r="J83" s="21">
        <v>10097595.167199686</v>
      </c>
      <c r="K83" s="56">
        <v>6946728.5965665141</v>
      </c>
      <c r="L83" s="21">
        <f t="shared" si="6"/>
        <v>3150866.5706331721</v>
      </c>
    </row>
    <row r="84" spans="2:12" x14ac:dyDescent="0.2">
      <c r="B84" s="4"/>
      <c r="D84" s="10"/>
      <c r="I84" s="53" t="s">
        <v>659</v>
      </c>
      <c r="J84" s="21">
        <v>10097595.167199686</v>
      </c>
      <c r="K84" s="56">
        <v>6962520.3507387862</v>
      </c>
      <c r="L84" s="21">
        <f t="shared" si="6"/>
        <v>3135074.8164609</v>
      </c>
    </row>
    <row r="85" spans="2:12" x14ac:dyDescent="0.2">
      <c r="B85" s="4"/>
      <c r="C85" s="4"/>
      <c r="D85" s="10"/>
      <c r="E85" s="10"/>
      <c r="F85" s="10"/>
      <c r="I85" s="53" t="s">
        <v>660</v>
      </c>
      <c r="J85" s="21">
        <v>10097595.167199686</v>
      </c>
      <c r="K85" s="56">
        <v>6978312.1049110582</v>
      </c>
      <c r="L85" s="21">
        <f t="shared" si="6"/>
        <v>3119283.062288628</v>
      </c>
    </row>
    <row r="86" spans="2:12" x14ac:dyDescent="0.2">
      <c r="B86" s="4"/>
      <c r="C86" s="4"/>
      <c r="D86" s="10"/>
      <c r="E86" s="10"/>
      <c r="F86" s="10"/>
      <c r="I86" s="53" t="s">
        <v>661</v>
      </c>
      <c r="J86" s="21">
        <v>10097595.167199686</v>
      </c>
      <c r="K86" s="56">
        <v>6994103.8590833303</v>
      </c>
      <c r="L86" s="21">
        <f t="shared" si="6"/>
        <v>3103491.3081163559</v>
      </c>
    </row>
    <row r="87" spans="2:12" x14ac:dyDescent="0.2">
      <c r="B87" s="4"/>
      <c r="C87" s="4"/>
      <c r="D87" s="10"/>
      <c r="E87" s="10"/>
      <c r="F87" s="10"/>
      <c r="I87" s="53" t="s">
        <v>662</v>
      </c>
      <c r="J87" s="21">
        <v>10097595.167199686</v>
      </c>
      <c r="K87" s="56">
        <v>7009895.6132556023</v>
      </c>
      <c r="L87" s="21">
        <f t="shared" si="6"/>
        <v>3087699.5539440839</v>
      </c>
    </row>
    <row r="88" spans="2:12" x14ac:dyDescent="0.2">
      <c r="B88" s="4"/>
      <c r="C88" s="4"/>
      <c r="D88" s="10"/>
      <c r="E88" s="10"/>
      <c r="F88" s="10"/>
      <c r="I88" s="53" t="s">
        <v>663</v>
      </c>
      <c r="J88" s="21">
        <v>10097595.167199686</v>
      </c>
      <c r="K88" s="56">
        <v>7025687.3674278744</v>
      </c>
      <c r="L88" s="21">
        <f t="shared" si="6"/>
        <v>3071907.7997718118</v>
      </c>
    </row>
    <row r="89" spans="2:12" x14ac:dyDescent="0.2">
      <c r="B89" s="4"/>
      <c r="C89" s="4"/>
      <c r="D89" s="10"/>
      <c r="E89" s="10"/>
      <c r="F89" s="10"/>
      <c r="I89" s="53" t="s">
        <v>664</v>
      </c>
      <c r="J89" s="21">
        <v>10097595.167199686</v>
      </c>
      <c r="K89" s="56">
        <v>7041479.1216001464</v>
      </c>
      <c r="L89" s="21">
        <f t="shared" si="6"/>
        <v>3056116.0455995398</v>
      </c>
    </row>
    <row r="90" spans="2:12" x14ac:dyDescent="0.2">
      <c r="B90" s="4"/>
      <c r="C90" s="4"/>
      <c r="D90" s="10"/>
      <c r="E90" s="10"/>
      <c r="F90" s="10"/>
      <c r="I90" s="53" t="s">
        <v>665</v>
      </c>
      <c r="J90" s="21">
        <v>10097595.167199686</v>
      </c>
      <c r="K90" s="56">
        <v>7057270.8757724185</v>
      </c>
      <c r="L90" s="21">
        <f t="shared" ref="L90:L101" si="7">+J90-K90</f>
        <v>3040324.2914272677</v>
      </c>
    </row>
    <row r="91" spans="2:12" x14ac:dyDescent="0.2">
      <c r="B91" s="4"/>
      <c r="C91" s="4"/>
      <c r="D91" s="10"/>
      <c r="E91" s="10"/>
      <c r="F91" s="10"/>
      <c r="I91" s="53" t="s">
        <v>666</v>
      </c>
      <c r="J91" s="21">
        <v>10097595.167199686</v>
      </c>
      <c r="K91" s="56">
        <v>7073062.6299446905</v>
      </c>
      <c r="L91" s="21">
        <f t="shared" si="7"/>
        <v>3024532.5372549957</v>
      </c>
    </row>
    <row r="92" spans="2:12" x14ac:dyDescent="0.2">
      <c r="B92" s="4"/>
      <c r="C92" s="4"/>
      <c r="D92" s="10"/>
      <c r="E92" s="10"/>
      <c r="F92" s="10"/>
      <c r="I92" s="53" t="s">
        <v>667</v>
      </c>
      <c r="J92" s="21">
        <v>10097595.167199686</v>
      </c>
      <c r="K92" s="56">
        <v>7088854.3841169626</v>
      </c>
      <c r="L92" s="21">
        <f t="shared" si="7"/>
        <v>3008740.7830827236</v>
      </c>
    </row>
    <row r="93" spans="2:12" x14ac:dyDescent="0.2">
      <c r="B93" s="4"/>
      <c r="C93" s="4"/>
      <c r="D93" s="10"/>
      <c r="E93" s="10"/>
      <c r="F93" s="10"/>
      <c r="I93" s="53" t="s">
        <v>668</v>
      </c>
      <c r="J93" s="21">
        <v>10097595.167199686</v>
      </c>
      <c r="K93" s="56">
        <v>7104646.1382892346</v>
      </c>
      <c r="L93" s="21">
        <f t="shared" si="7"/>
        <v>2992949.0289104516</v>
      </c>
    </row>
    <row r="94" spans="2:12" x14ac:dyDescent="0.2">
      <c r="B94" s="4"/>
      <c r="C94" s="4"/>
      <c r="D94" s="10"/>
      <c r="E94" s="10"/>
      <c r="F94" s="10"/>
      <c r="I94" s="53" t="s">
        <v>669</v>
      </c>
      <c r="J94" s="21">
        <v>10097595.167199686</v>
      </c>
      <c r="K94" s="56">
        <v>7120437.8924615066</v>
      </c>
      <c r="L94" s="21">
        <f t="shared" si="7"/>
        <v>2977157.2747381795</v>
      </c>
    </row>
    <row r="95" spans="2:12" x14ac:dyDescent="0.2">
      <c r="B95" s="4"/>
      <c r="C95" s="4"/>
      <c r="D95" s="10"/>
      <c r="E95" s="10"/>
      <c r="F95" s="10"/>
      <c r="I95" s="53" t="s">
        <v>670</v>
      </c>
      <c r="J95" s="21">
        <v>10097595.167199686</v>
      </c>
      <c r="K95" s="56">
        <v>7136229.6466337787</v>
      </c>
      <c r="L95" s="21">
        <f t="shared" si="7"/>
        <v>2961365.5205659075</v>
      </c>
    </row>
    <row r="96" spans="2:12" x14ac:dyDescent="0.2">
      <c r="I96" s="53" t="s">
        <v>671</v>
      </c>
      <c r="J96" s="21">
        <v>10097595.167199686</v>
      </c>
      <c r="K96" s="56">
        <v>7152021.4008060507</v>
      </c>
      <c r="L96" s="21">
        <f t="shared" si="7"/>
        <v>2945573.7663936354</v>
      </c>
    </row>
    <row r="97" spans="2:16" x14ac:dyDescent="0.2">
      <c r="I97" s="53" t="s">
        <v>672</v>
      </c>
      <c r="J97" s="21">
        <v>10097595.167199686</v>
      </c>
      <c r="K97" s="56">
        <v>7167813.1549783228</v>
      </c>
      <c r="L97" s="21">
        <f t="shared" si="7"/>
        <v>2929782.0122213634</v>
      </c>
    </row>
    <row r="98" spans="2:16" x14ac:dyDescent="0.2">
      <c r="B98" s="35"/>
      <c r="I98" s="53" t="s">
        <v>673</v>
      </c>
      <c r="J98" s="21">
        <v>10097595.167199686</v>
      </c>
      <c r="K98" s="56">
        <v>7183604.9091505948</v>
      </c>
      <c r="L98" s="21">
        <f t="shared" si="7"/>
        <v>2913990.2580490913</v>
      </c>
    </row>
    <row r="99" spans="2:16" x14ac:dyDescent="0.2">
      <c r="I99" s="53" t="s">
        <v>674</v>
      </c>
      <c r="J99" s="21">
        <v>10097595.167199686</v>
      </c>
      <c r="K99" s="56">
        <v>7199396.6633228669</v>
      </c>
      <c r="L99" s="21">
        <f t="shared" si="7"/>
        <v>2898198.5038768193</v>
      </c>
    </row>
    <row r="100" spans="2:16" x14ac:dyDescent="0.2">
      <c r="I100" s="53" t="s">
        <v>675</v>
      </c>
      <c r="J100" s="21">
        <v>10097595.167199686</v>
      </c>
      <c r="K100" s="56">
        <v>7215188.4174951389</v>
      </c>
      <c r="L100" s="21">
        <f t="shared" si="7"/>
        <v>2882406.7497045472</v>
      </c>
      <c r="M100" s="21"/>
    </row>
    <row r="101" spans="2:16" x14ac:dyDescent="0.2">
      <c r="I101" s="53" t="s">
        <v>676</v>
      </c>
      <c r="J101" s="21">
        <v>10097595.167199686</v>
      </c>
      <c r="K101" s="56">
        <v>7230980.171667411</v>
      </c>
      <c r="L101" s="21">
        <f t="shared" si="7"/>
        <v>2866614.9955322752</v>
      </c>
      <c r="N101" s="49"/>
      <c r="O101" s="49"/>
      <c r="P101" s="49"/>
    </row>
    <row r="102" spans="2:16" x14ac:dyDescent="0.2">
      <c r="I102" s="53" t="s">
        <v>688</v>
      </c>
      <c r="J102" s="21">
        <f>+J101</f>
        <v>10097595.167199686</v>
      </c>
      <c r="K102" s="56">
        <v>7255859.9196808618</v>
      </c>
      <c r="L102" s="21">
        <f>+J102-K102</f>
        <v>2841735.2475188244</v>
      </c>
      <c r="P102" s="21"/>
    </row>
    <row r="103" spans="2:16" x14ac:dyDescent="0.2">
      <c r="I103" s="53" t="s">
        <v>677</v>
      </c>
      <c r="J103" s="21">
        <f t="shared" ref="J103:J112" si="8">+J102</f>
        <v>10097595.167199686</v>
      </c>
      <c r="K103" s="56">
        <v>7280739.6676943125</v>
      </c>
      <c r="L103" s="21">
        <f t="shared" ref="L103:L112" si="9">+J103-K103</f>
        <v>2816855.4995053736</v>
      </c>
    </row>
    <row r="104" spans="2:16" x14ac:dyDescent="0.2">
      <c r="I104" s="53" t="s">
        <v>678</v>
      </c>
      <c r="J104" s="21">
        <f t="shared" si="8"/>
        <v>10097595.167199686</v>
      </c>
      <c r="K104" s="56">
        <v>7305619.4157077633</v>
      </c>
      <c r="L104" s="21">
        <f t="shared" si="9"/>
        <v>2791975.7514919229</v>
      </c>
    </row>
    <row r="105" spans="2:16" x14ac:dyDescent="0.2">
      <c r="I105" s="53" t="s">
        <v>679</v>
      </c>
      <c r="J105" s="21">
        <f t="shared" si="8"/>
        <v>10097595.167199686</v>
      </c>
      <c r="K105" s="56">
        <v>7330499.163721214</v>
      </c>
      <c r="L105" s="21">
        <f t="shared" si="9"/>
        <v>2767096.0034784721</v>
      </c>
    </row>
    <row r="106" spans="2:16" x14ac:dyDescent="0.2">
      <c r="I106" s="53" t="s">
        <v>680</v>
      </c>
      <c r="J106" s="21">
        <f t="shared" si="8"/>
        <v>10097595.167199686</v>
      </c>
      <c r="K106" s="56">
        <v>7355378.9117346648</v>
      </c>
      <c r="L106" s="21">
        <f t="shared" si="9"/>
        <v>2742216.2554650214</v>
      </c>
      <c r="N106" s="21"/>
    </row>
    <row r="107" spans="2:16" x14ac:dyDescent="0.2">
      <c r="I107" s="53" t="s">
        <v>681</v>
      </c>
      <c r="J107" s="21">
        <f t="shared" si="8"/>
        <v>10097595.167199686</v>
      </c>
      <c r="K107" s="56">
        <v>7380258.6597481156</v>
      </c>
      <c r="L107" s="21">
        <f t="shared" si="9"/>
        <v>2717336.5074515706</v>
      </c>
      <c r="N107" s="21"/>
    </row>
    <row r="108" spans="2:16" x14ac:dyDescent="0.2">
      <c r="I108" s="53" t="s">
        <v>682</v>
      </c>
      <c r="J108" s="21">
        <f>+J107</f>
        <v>10097595.167199686</v>
      </c>
      <c r="K108" s="56">
        <v>7405138.4077615663</v>
      </c>
      <c r="L108" s="21">
        <f t="shared" si="9"/>
        <v>2692456.7594381198</v>
      </c>
      <c r="N108" s="21"/>
    </row>
    <row r="109" spans="2:16" x14ac:dyDescent="0.2">
      <c r="I109" s="53" t="s">
        <v>683</v>
      </c>
      <c r="J109" s="21">
        <f t="shared" si="8"/>
        <v>10097595.167199686</v>
      </c>
      <c r="K109" s="56">
        <v>7430018.1557750171</v>
      </c>
      <c r="L109" s="21">
        <f t="shared" si="9"/>
        <v>2667577.0114246691</v>
      </c>
      <c r="M109" s="21"/>
      <c r="N109" s="21"/>
    </row>
    <row r="110" spans="2:16" x14ac:dyDescent="0.2">
      <c r="I110" s="53" t="s">
        <v>684</v>
      </c>
      <c r="J110" s="21">
        <f t="shared" si="8"/>
        <v>10097595.167199686</v>
      </c>
      <c r="K110" s="56">
        <v>7454897.9037884679</v>
      </c>
      <c r="L110" s="21">
        <f t="shared" si="9"/>
        <v>2642697.2634112183</v>
      </c>
      <c r="M110" s="21"/>
      <c r="N110" s="21"/>
    </row>
    <row r="111" spans="2:16" x14ac:dyDescent="0.2">
      <c r="I111" s="53" t="s">
        <v>685</v>
      </c>
      <c r="J111" s="21">
        <f t="shared" si="8"/>
        <v>10097595.167199686</v>
      </c>
      <c r="K111" s="56">
        <f t="shared" ref="K111:K113" si="10">+K110+$N$36</f>
        <v>7479777.6518019186</v>
      </c>
      <c r="L111" s="21">
        <f t="shared" si="9"/>
        <v>2617817.5153977675</v>
      </c>
      <c r="M111" s="21"/>
      <c r="N111" s="21"/>
    </row>
    <row r="112" spans="2:16" x14ac:dyDescent="0.2">
      <c r="I112" s="53" t="s">
        <v>686</v>
      </c>
      <c r="J112" s="21">
        <f t="shared" si="8"/>
        <v>10097595.167199686</v>
      </c>
      <c r="K112" s="56">
        <f>+K111+$N$36</f>
        <v>7504657.3998153694</v>
      </c>
      <c r="L112" s="21">
        <f t="shared" si="9"/>
        <v>2592937.7673843168</v>
      </c>
      <c r="M112" s="21"/>
      <c r="N112" s="21"/>
    </row>
    <row r="113" spans="9:16" x14ac:dyDescent="0.2">
      <c r="I113" s="53" t="s">
        <v>687</v>
      </c>
      <c r="J113" s="21">
        <f>+J112</f>
        <v>10097595.167199686</v>
      </c>
      <c r="K113" s="56">
        <f t="shared" si="10"/>
        <v>7529537.1478288202</v>
      </c>
      <c r="L113" s="21">
        <f>+J113-K113</f>
        <v>2568058.019370866</v>
      </c>
      <c r="M113" s="21"/>
      <c r="N113" s="21"/>
      <c r="O113" s="21"/>
      <c r="P113" s="21"/>
    </row>
    <row r="114" spans="9:16" x14ac:dyDescent="0.2">
      <c r="I114" s="53" t="s">
        <v>690</v>
      </c>
      <c r="J114" s="21">
        <f t="shared" ref="J114:J177" si="11">+J113</f>
        <v>10097595.167199686</v>
      </c>
      <c r="K114" s="56">
        <f t="shared" ref="K114:K122" si="12">+K113+$N$36</f>
        <v>7554416.8958422709</v>
      </c>
      <c r="L114" s="21">
        <f t="shared" ref="L114:L124" si="13">+J114-K114</f>
        <v>2543178.2713574152</v>
      </c>
      <c r="M114" s="21"/>
      <c r="N114" s="21"/>
      <c r="P114" s="21"/>
    </row>
    <row r="115" spans="9:16" x14ac:dyDescent="0.2">
      <c r="I115" s="53" t="s">
        <v>691</v>
      </c>
      <c r="J115" s="21">
        <f t="shared" si="11"/>
        <v>10097595.167199686</v>
      </c>
      <c r="K115" s="56">
        <f t="shared" si="12"/>
        <v>7579296.6438557217</v>
      </c>
      <c r="L115" s="21">
        <f t="shared" si="13"/>
        <v>2518298.5233439645</v>
      </c>
      <c r="M115" s="21"/>
      <c r="N115" s="21"/>
    </row>
    <row r="116" spans="9:16" x14ac:dyDescent="0.2">
      <c r="I116" s="53" t="s">
        <v>692</v>
      </c>
      <c r="J116" s="21">
        <f t="shared" si="11"/>
        <v>10097595.167199686</v>
      </c>
      <c r="K116" s="56">
        <f>+K115+$N$36</f>
        <v>7604176.3918691725</v>
      </c>
      <c r="L116" s="21">
        <f t="shared" si="13"/>
        <v>2493418.7753305137</v>
      </c>
      <c r="M116" s="21"/>
      <c r="N116" s="21"/>
    </row>
    <row r="117" spans="9:16" x14ac:dyDescent="0.2">
      <c r="I117" s="53" t="s">
        <v>693</v>
      </c>
      <c r="J117" s="21">
        <f t="shared" si="11"/>
        <v>10097595.167199686</v>
      </c>
      <c r="K117" s="56">
        <f t="shared" si="12"/>
        <v>7629056.1398826232</v>
      </c>
      <c r="L117" s="21">
        <f t="shared" si="13"/>
        <v>2468539.027317063</v>
      </c>
      <c r="M117" s="21"/>
      <c r="N117" s="21"/>
    </row>
    <row r="118" spans="9:16" x14ac:dyDescent="0.2">
      <c r="I118" s="53" t="s">
        <v>694</v>
      </c>
      <c r="J118" s="21">
        <f t="shared" si="11"/>
        <v>10097595.167199686</v>
      </c>
      <c r="K118" s="56">
        <f t="shared" si="12"/>
        <v>7653935.887896074</v>
      </c>
      <c r="L118" s="21">
        <f t="shared" si="13"/>
        <v>2443659.2793036122</v>
      </c>
      <c r="M118" s="21"/>
      <c r="N118" s="21"/>
    </row>
    <row r="119" spans="9:16" x14ac:dyDescent="0.2">
      <c r="I119" s="53" t="s">
        <v>695</v>
      </c>
      <c r="J119" s="21">
        <f t="shared" si="11"/>
        <v>10097595.167199686</v>
      </c>
      <c r="K119" s="56">
        <f t="shared" si="12"/>
        <v>7678815.6359095247</v>
      </c>
      <c r="L119" s="21">
        <f t="shared" si="13"/>
        <v>2418779.5312901614</v>
      </c>
      <c r="M119" s="21"/>
      <c r="N119" s="21"/>
    </row>
    <row r="120" spans="9:16" x14ac:dyDescent="0.2">
      <c r="I120" s="53" t="s">
        <v>696</v>
      </c>
      <c r="J120" s="21">
        <f t="shared" si="11"/>
        <v>10097595.167199686</v>
      </c>
      <c r="K120" s="56">
        <f t="shared" si="12"/>
        <v>7703695.3839229755</v>
      </c>
      <c r="L120" s="21">
        <f t="shared" si="13"/>
        <v>2393899.7832767107</v>
      </c>
      <c r="M120" s="21"/>
      <c r="N120" s="21"/>
    </row>
    <row r="121" spans="9:16" x14ac:dyDescent="0.2">
      <c r="I121" s="53" t="s">
        <v>697</v>
      </c>
      <c r="J121" s="21">
        <f t="shared" si="11"/>
        <v>10097595.167199686</v>
      </c>
      <c r="K121" s="56">
        <f t="shared" si="12"/>
        <v>7728575.1319364263</v>
      </c>
      <c r="L121" s="21">
        <f t="shared" si="13"/>
        <v>2369020.0352632599</v>
      </c>
      <c r="M121" s="21"/>
      <c r="N121" s="21"/>
    </row>
    <row r="122" spans="9:16" x14ac:dyDescent="0.2">
      <c r="I122" s="53" t="s">
        <v>698</v>
      </c>
      <c r="J122" s="21">
        <f t="shared" si="11"/>
        <v>10097595.167199686</v>
      </c>
      <c r="K122" s="56">
        <f t="shared" si="12"/>
        <v>7753454.879949877</v>
      </c>
      <c r="L122" s="21">
        <f>+J122-K122</f>
        <v>2344140.2872498091</v>
      </c>
      <c r="M122" s="21"/>
      <c r="N122" s="21"/>
    </row>
    <row r="123" spans="9:16" x14ac:dyDescent="0.2">
      <c r="I123" s="53" t="s">
        <v>699</v>
      </c>
      <c r="J123" s="21">
        <f t="shared" si="11"/>
        <v>10097595.167199686</v>
      </c>
      <c r="K123" s="56">
        <f t="shared" ref="K123:K130" si="14">+K122+$N$36</f>
        <v>7778334.6279633278</v>
      </c>
      <c r="L123" s="21">
        <f t="shared" si="13"/>
        <v>2319260.5392363584</v>
      </c>
      <c r="M123" s="21"/>
      <c r="N123" s="21"/>
    </row>
    <row r="124" spans="9:16" x14ac:dyDescent="0.2">
      <c r="I124" s="53" t="s">
        <v>700</v>
      </c>
      <c r="J124" s="21">
        <f t="shared" si="11"/>
        <v>10097595.167199686</v>
      </c>
      <c r="K124" s="56">
        <f t="shared" si="14"/>
        <v>7803214.3759767786</v>
      </c>
      <c r="L124" s="21">
        <f t="shared" si="13"/>
        <v>2294380.7912229076</v>
      </c>
      <c r="M124" s="21"/>
      <c r="N124" s="21"/>
    </row>
    <row r="125" spans="9:16" x14ac:dyDescent="0.2">
      <c r="I125" s="53" t="s">
        <v>689</v>
      </c>
      <c r="J125" s="21">
        <f t="shared" si="11"/>
        <v>10097595.167199686</v>
      </c>
      <c r="K125" s="56">
        <f t="shared" si="14"/>
        <v>7828094.1239902293</v>
      </c>
      <c r="L125" s="21">
        <f t="shared" ref="L125:L137" si="15">+J125-K125</f>
        <v>2269501.0432094568</v>
      </c>
      <c r="M125" s="21"/>
      <c r="N125" s="21"/>
    </row>
    <row r="126" spans="9:16" x14ac:dyDescent="0.2">
      <c r="I126" s="53" t="s">
        <v>703</v>
      </c>
      <c r="J126" s="21">
        <f t="shared" si="11"/>
        <v>10097595.167199686</v>
      </c>
      <c r="K126" s="56">
        <f t="shared" si="14"/>
        <v>7852973.8720036801</v>
      </c>
      <c r="L126" s="21">
        <f t="shared" si="15"/>
        <v>2244621.2951960061</v>
      </c>
      <c r="M126" s="21"/>
      <c r="N126" s="21"/>
    </row>
    <row r="127" spans="9:16" x14ac:dyDescent="0.2">
      <c r="I127" s="53" t="s">
        <v>704</v>
      </c>
      <c r="J127" s="21">
        <f t="shared" si="11"/>
        <v>10097595.167199686</v>
      </c>
      <c r="K127" s="56">
        <f t="shared" si="14"/>
        <v>7877853.6200171309</v>
      </c>
      <c r="L127" s="21">
        <f t="shared" si="15"/>
        <v>2219741.5471825553</v>
      </c>
      <c r="M127" s="21"/>
      <c r="N127" s="21"/>
    </row>
    <row r="128" spans="9:16" x14ac:dyDescent="0.2">
      <c r="I128" s="53" t="s">
        <v>705</v>
      </c>
      <c r="J128" s="21">
        <f t="shared" si="11"/>
        <v>10097595.167199686</v>
      </c>
      <c r="K128" s="56">
        <f t="shared" si="14"/>
        <v>7902733.3680305816</v>
      </c>
      <c r="L128" s="21">
        <f t="shared" si="15"/>
        <v>2194861.7991691045</v>
      </c>
      <c r="M128" s="21"/>
      <c r="N128" s="21"/>
    </row>
    <row r="129" spans="9:14" x14ac:dyDescent="0.2">
      <c r="I129" s="53" t="s">
        <v>706</v>
      </c>
      <c r="J129" s="21">
        <f t="shared" si="11"/>
        <v>10097595.167199686</v>
      </c>
      <c r="K129" s="56">
        <f t="shared" si="14"/>
        <v>7927613.1160440324</v>
      </c>
      <c r="L129" s="21">
        <f t="shared" si="15"/>
        <v>2169982.0511556538</v>
      </c>
      <c r="M129" s="21"/>
      <c r="N129" s="21"/>
    </row>
    <row r="130" spans="9:14" x14ac:dyDescent="0.2">
      <c r="I130" s="53" t="s">
        <v>707</v>
      </c>
      <c r="J130" s="21">
        <f t="shared" si="11"/>
        <v>10097595.167199686</v>
      </c>
      <c r="K130" s="56">
        <f t="shared" si="14"/>
        <v>7952492.8640574832</v>
      </c>
      <c r="L130" s="21">
        <f t="shared" si="15"/>
        <v>2145102.303142203</v>
      </c>
      <c r="M130" s="21"/>
      <c r="N130" s="21"/>
    </row>
    <row r="131" spans="9:14" x14ac:dyDescent="0.2">
      <c r="I131" s="53" t="s">
        <v>708</v>
      </c>
      <c r="J131" s="21">
        <f t="shared" si="11"/>
        <v>10097595.167199686</v>
      </c>
      <c r="K131" s="56">
        <f t="shared" ref="K131:K133" si="16">+K130+$N$36</f>
        <v>7977372.6120709339</v>
      </c>
      <c r="L131" s="21">
        <f>+J131-K131</f>
        <v>2120222.5551287523</v>
      </c>
      <c r="M131" s="21"/>
      <c r="N131" s="21"/>
    </row>
    <row r="132" spans="9:14" x14ac:dyDescent="0.2">
      <c r="I132" s="53" t="s">
        <v>709</v>
      </c>
      <c r="J132" s="21">
        <f t="shared" si="11"/>
        <v>10097595.167199686</v>
      </c>
      <c r="K132" s="56">
        <f>+K131+$N$36</f>
        <v>8002252.3600843847</v>
      </c>
      <c r="L132" s="21">
        <f t="shared" si="15"/>
        <v>2095342.8071153015</v>
      </c>
      <c r="M132" s="21"/>
      <c r="N132" s="21"/>
    </row>
    <row r="133" spans="9:14" x14ac:dyDescent="0.2">
      <c r="I133" s="53" t="s">
        <v>710</v>
      </c>
      <c r="J133" s="21">
        <f t="shared" si="11"/>
        <v>10097595.167199686</v>
      </c>
      <c r="K133" s="56">
        <f t="shared" si="16"/>
        <v>8027132.1080978354</v>
      </c>
      <c r="L133" s="21">
        <f t="shared" si="15"/>
        <v>2070463.0591018507</v>
      </c>
      <c r="M133" s="21"/>
      <c r="N133" s="21"/>
    </row>
    <row r="134" spans="9:14" x14ac:dyDescent="0.2">
      <c r="I134" s="53" t="s">
        <v>711</v>
      </c>
      <c r="J134" s="21">
        <f t="shared" si="11"/>
        <v>10097595.167199686</v>
      </c>
      <c r="K134" s="56">
        <f>+K133+$N$36</f>
        <v>8052011.8561112862</v>
      </c>
      <c r="L134" s="21">
        <f t="shared" si="15"/>
        <v>2045583.3110884</v>
      </c>
      <c r="M134" s="21"/>
      <c r="N134" s="21"/>
    </row>
    <row r="135" spans="9:14" x14ac:dyDescent="0.2">
      <c r="I135" s="53" t="s">
        <v>712</v>
      </c>
      <c r="J135" s="21">
        <f t="shared" si="11"/>
        <v>10097595.167199686</v>
      </c>
      <c r="K135" s="56">
        <f>+K134+$N$36</f>
        <v>8076891.604124737</v>
      </c>
      <c r="L135" s="21">
        <f t="shared" si="15"/>
        <v>2020703.5630749492</v>
      </c>
      <c r="M135" s="21"/>
      <c r="N135" s="21"/>
    </row>
    <row r="136" spans="9:14" x14ac:dyDescent="0.2">
      <c r="I136" s="53" t="s">
        <v>713</v>
      </c>
      <c r="J136" s="21">
        <f t="shared" si="11"/>
        <v>10097595.167199686</v>
      </c>
      <c r="K136" s="56">
        <f>+K135+$N$36</f>
        <v>8101771.3521381877</v>
      </c>
      <c r="L136" s="21">
        <f t="shared" si="15"/>
        <v>1995823.8150614984</v>
      </c>
      <c r="M136" s="21"/>
      <c r="N136" s="21"/>
    </row>
    <row r="137" spans="9:14" x14ac:dyDescent="0.2">
      <c r="I137" s="53" t="s">
        <v>702</v>
      </c>
      <c r="J137" s="21">
        <f t="shared" si="11"/>
        <v>10097595.167199686</v>
      </c>
      <c r="K137" s="56">
        <f>+K136+$N$36</f>
        <v>8126651.1001516385</v>
      </c>
      <c r="L137" s="21">
        <f t="shared" si="15"/>
        <v>1970944.0670480477</v>
      </c>
      <c r="M137" s="21"/>
      <c r="N137" s="21"/>
    </row>
    <row r="138" spans="9:14" x14ac:dyDescent="0.2">
      <c r="I138" s="53" t="s">
        <v>715</v>
      </c>
      <c r="J138" s="21">
        <f t="shared" si="11"/>
        <v>10097595.167199686</v>
      </c>
      <c r="K138" s="56">
        <f t="shared" ref="K138:K201" si="17">+K137+$N$36</f>
        <v>8151530.8481650893</v>
      </c>
      <c r="L138" s="21">
        <f t="shared" ref="L138:L148" si="18">+J138-K138</f>
        <v>1946064.3190345969</v>
      </c>
      <c r="M138" s="21"/>
      <c r="N138" s="21"/>
    </row>
    <row r="139" spans="9:14" x14ac:dyDescent="0.2">
      <c r="I139" s="53" t="s">
        <v>716</v>
      </c>
      <c r="J139" s="21">
        <f t="shared" si="11"/>
        <v>10097595.167199686</v>
      </c>
      <c r="K139" s="56">
        <f t="shared" si="17"/>
        <v>8176410.59617854</v>
      </c>
      <c r="L139" s="21">
        <f t="shared" si="18"/>
        <v>1921184.5710211461</v>
      </c>
      <c r="M139" s="21"/>
      <c r="N139" s="21"/>
    </row>
    <row r="140" spans="9:14" x14ac:dyDescent="0.2">
      <c r="I140" s="53" t="s">
        <v>717</v>
      </c>
      <c r="J140" s="21">
        <f t="shared" si="11"/>
        <v>10097595.167199686</v>
      </c>
      <c r="K140" s="56">
        <f t="shared" si="17"/>
        <v>8201290.3441919908</v>
      </c>
      <c r="L140" s="21">
        <f t="shared" si="18"/>
        <v>1896304.8230076954</v>
      </c>
      <c r="M140" s="21"/>
      <c r="N140" s="21"/>
    </row>
    <row r="141" spans="9:14" x14ac:dyDescent="0.2">
      <c r="I141" s="53" t="s">
        <v>718</v>
      </c>
      <c r="J141" s="21">
        <f t="shared" si="11"/>
        <v>10097595.167199686</v>
      </c>
      <c r="K141" s="56">
        <f t="shared" si="17"/>
        <v>8226170.0922054416</v>
      </c>
      <c r="L141" s="21">
        <f t="shared" si="18"/>
        <v>1871425.0749942446</v>
      </c>
      <c r="M141" s="21"/>
      <c r="N141" s="21"/>
    </row>
    <row r="142" spans="9:14" x14ac:dyDescent="0.2">
      <c r="I142" s="53" t="s">
        <v>719</v>
      </c>
      <c r="J142" s="21">
        <f t="shared" si="11"/>
        <v>10097595.167199686</v>
      </c>
      <c r="K142" s="56">
        <f t="shared" si="17"/>
        <v>8251049.8402188923</v>
      </c>
      <c r="L142" s="21">
        <f t="shared" si="18"/>
        <v>1846545.3269807938</v>
      </c>
      <c r="M142" s="21"/>
      <c r="N142" s="21"/>
    </row>
    <row r="143" spans="9:14" x14ac:dyDescent="0.2">
      <c r="I143" s="53" t="s">
        <v>720</v>
      </c>
      <c r="J143" s="21">
        <f t="shared" si="11"/>
        <v>10097595.167199686</v>
      </c>
      <c r="K143" s="56">
        <f t="shared" si="17"/>
        <v>8275929.5882323431</v>
      </c>
      <c r="L143" s="21">
        <f t="shared" si="18"/>
        <v>1821665.5789673431</v>
      </c>
      <c r="M143" s="21"/>
      <c r="N143" s="21"/>
    </row>
    <row r="144" spans="9:14" x14ac:dyDescent="0.2">
      <c r="I144" s="53" t="s">
        <v>721</v>
      </c>
      <c r="J144" s="21">
        <f t="shared" si="11"/>
        <v>10097595.167199686</v>
      </c>
      <c r="K144" s="56">
        <f t="shared" si="17"/>
        <v>8300809.3362457938</v>
      </c>
      <c r="L144" s="21">
        <f t="shared" si="18"/>
        <v>1796785.8309538923</v>
      </c>
      <c r="M144" s="21"/>
      <c r="N144" s="21"/>
    </row>
    <row r="145" spans="9:14" x14ac:dyDescent="0.2">
      <c r="I145" s="53" t="s">
        <v>722</v>
      </c>
      <c r="J145" s="21">
        <f t="shared" si="11"/>
        <v>10097595.167199686</v>
      </c>
      <c r="K145" s="56">
        <f t="shared" si="17"/>
        <v>8325689.0842592446</v>
      </c>
      <c r="L145" s="21">
        <f t="shared" si="18"/>
        <v>1771906.0829404416</v>
      </c>
      <c r="M145" s="21"/>
      <c r="N145" s="21"/>
    </row>
    <row r="146" spans="9:14" x14ac:dyDescent="0.2">
      <c r="I146" s="53" t="s">
        <v>723</v>
      </c>
      <c r="J146" s="21">
        <f t="shared" si="11"/>
        <v>10097595.167199686</v>
      </c>
      <c r="K146" s="56">
        <f t="shared" si="17"/>
        <v>8350568.8322726954</v>
      </c>
      <c r="L146" s="21">
        <f t="shared" si="18"/>
        <v>1747026.3349269908</v>
      </c>
      <c r="M146" s="21"/>
      <c r="N146" s="21"/>
    </row>
    <row r="147" spans="9:14" x14ac:dyDescent="0.2">
      <c r="I147" s="53" t="s">
        <v>724</v>
      </c>
      <c r="J147" s="21">
        <f t="shared" si="11"/>
        <v>10097595.167199686</v>
      </c>
      <c r="K147" s="56">
        <f t="shared" si="17"/>
        <v>8375448.5802861461</v>
      </c>
      <c r="L147" s="21">
        <f t="shared" si="18"/>
        <v>1722146.58691354</v>
      </c>
      <c r="M147" s="21"/>
      <c r="N147" s="21"/>
    </row>
    <row r="148" spans="9:14" x14ac:dyDescent="0.2">
      <c r="I148" s="53" t="s">
        <v>725</v>
      </c>
      <c r="J148" s="21">
        <f t="shared" si="11"/>
        <v>10097595.167199686</v>
      </c>
      <c r="K148" s="56">
        <f t="shared" si="17"/>
        <v>8400328.3282995969</v>
      </c>
      <c r="L148" s="21">
        <f t="shared" si="18"/>
        <v>1697266.8389000893</v>
      </c>
      <c r="M148" s="21"/>
      <c r="N148" s="21"/>
    </row>
    <row r="149" spans="9:14" x14ac:dyDescent="0.2">
      <c r="I149" s="53" t="s">
        <v>726</v>
      </c>
      <c r="J149" s="21">
        <f t="shared" si="11"/>
        <v>10097595.167199686</v>
      </c>
      <c r="K149" s="56">
        <f t="shared" si="17"/>
        <v>8425208.0763130486</v>
      </c>
      <c r="L149" s="21">
        <f>+J149-K149</f>
        <v>1672387.0908866376</v>
      </c>
      <c r="M149" s="21"/>
      <c r="N149" s="21"/>
    </row>
    <row r="150" spans="9:14" x14ac:dyDescent="0.2">
      <c r="I150" s="53" t="s">
        <v>728</v>
      </c>
      <c r="J150" s="21">
        <f t="shared" si="11"/>
        <v>10097595.167199686</v>
      </c>
      <c r="K150" s="56">
        <f t="shared" si="17"/>
        <v>8450087.8243265003</v>
      </c>
      <c r="L150" s="21">
        <f t="shared" ref="L150:L161" si="19">+J150-K150</f>
        <v>1647507.3428731859</v>
      </c>
      <c r="M150" s="21"/>
    </row>
    <row r="151" spans="9:14" x14ac:dyDescent="0.2">
      <c r="I151" s="53" t="s">
        <v>729</v>
      </c>
      <c r="J151" s="21">
        <f t="shared" si="11"/>
        <v>10097595.167199686</v>
      </c>
      <c r="K151" s="56">
        <f t="shared" si="17"/>
        <v>8474967.572339952</v>
      </c>
      <c r="L151" s="21">
        <f t="shared" si="19"/>
        <v>1622627.5948597342</v>
      </c>
      <c r="M151" s="21"/>
    </row>
    <row r="152" spans="9:14" x14ac:dyDescent="0.2">
      <c r="I152" s="53" t="s">
        <v>730</v>
      </c>
      <c r="J152" s="21">
        <f t="shared" si="11"/>
        <v>10097595.167199686</v>
      </c>
      <c r="K152" s="56">
        <f t="shared" si="17"/>
        <v>8499847.3203534037</v>
      </c>
      <c r="L152" s="21">
        <f t="shared" si="19"/>
        <v>1597747.8468462825</v>
      </c>
      <c r="M152" s="21"/>
    </row>
    <row r="153" spans="9:14" x14ac:dyDescent="0.2">
      <c r="I153" s="53" t="s">
        <v>731</v>
      </c>
      <c r="J153" s="21">
        <f t="shared" si="11"/>
        <v>10097595.167199686</v>
      </c>
      <c r="K153" s="56">
        <f t="shared" si="17"/>
        <v>8524727.0683668554</v>
      </c>
      <c r="L153" s="21">
        <f t="shared" si="19"/>
        <v>1572868.0988328308</v>
      </c>
      <c r="M153" s="21"/>
    </row>
    <row r="154" spans="9:14" x14ac:dyDescent="0.2">
      <c r="I154" s="53" t="s">
        <v>732</v>
      </c>
      <c r="J154" s="21">
        <f t="shared" si="11"/>
        <v>10097595.167199686</v>
      </c>
      <c r="K154" s="56">
        <f t="shared" si="17"/>
        <v>8549606.8163803071</v>
      </c>
      <c r="L154" s="21">
        <f t="shared" si="19"/>
        <v>1547988.3508193791</v>
      </c>
      <c r="M154" s="21"/>
    </row>
    <row r="155" spans="9:14" x14ac:dyDescent="0.2">
      <c r="I155" s="53" t="s">
        <v>737</v>
      </c>
      <c r="J155" s="21">
        <f t="shared" si="11"/>
        <v>10097595.167199686</v>
      </c>
      <c r="K155" s="56">
        <f t="shared" si="17"/>
        <v>8574486.5643937588</v>
      </c>
      <c r="L155" s="21">
        <f t="shared" si="19"/>
        <v>1523108.6028059274</v>
      </c>
      <c r="M155" s="21"/>
    </row>
    <row r="156" spans="9:14" x14ac:dyDescent="0.2">
      <c r="I156" s="53" t="s">
        <v>738</v>
      </c>
      <c r="J156" s="21">
        <f t="shared" si="11"/>
        <v>10097595.167199686</v>
      </c>
      <c r="K156" s="56">
        <f t="shared" si="17"/>
        <v>8599366.3124072105</v>
      </c>
      <c r="L156" s="21">
        <f t="shared" si="19"/>
        <v>1498228.8547924757</v>
      </c>
      <c r="M156" s="21"/>
    </row>
    <row r="157" spans="9:14" x14ac:dyDescent="0.2">
      <c r="I157" s="53" t="s">
        <v>733</v>
      </c>
      <c r="J157" s="21">
        <f t="shared" si="11"/>
        <v>10097595.167199686</v>
      </c>
      <c r="K157" s="56">
        <f t="shared" si="17"/>
        <v>8624246.0604206622</v>
      </c>
      <c r="L157" s="21">
        <f t="shared" si="19"/>
        <v>1473349.106779024</v>
      </c>
      <c r="M157" s="21"/>
    </row>
    <row r="158" spans="9:14" x14ac:dyDescent="0.2">
      <c r="I158" s="53" t="s">
        <v>734</v>
      </c>
      <c r="J158" s="21">
        <f t="shared" si="11"/>
        <v>10097595.167199686</v>
      </c>
      <c r="K158" s="56">
        <f t="shared" si="17"/>
        <v>8649125.8084341139</v>
      </c>
      <c r="L158" s="21">
        <f t="shared" si="19"/>
        <v>1448469.3587655723</v>
      </c>
      <c r="M158" s="21"/>
    </row>
    <row r="159" spans="9:14" x14ac:dyDescent="0.2">
      <c r="I159" s="53" t="s">
        <v>735</v>
      </c>
      <c r="J159" s="21">
        <f t="shared" si="11"/>
        <v>10097595.167199686</v>
      </c>
      <c r="K159" s="56">
        <f t="shared" si="17"/>
        <v>8674005.5564475656</v>
      </c>
      <c r="L159" s="21">
        <f t="shared" si="19"/>
        <v>1423589.6107521206</v>
      </c>
      <c r="M159" s="21"/>
    </row>
    <row r="160" spans="9:14" x14ac:dyDescent="0.2">
      <c r="I160" s="53" t="s">
        <v>736</v>
      </c>
      <c r="J160" s="21">
        <f t="shared" si="11"/>
        <v>10097595.167199686</v>
      </c>
      <c r="K160" s="56">
        <f t="shared" si="17"/>
        <v>8698885.3044610173</v>
      </c>
      <c r="L160" s="21">
        <f t="shared" si="19"/>
        <v>1398709.8627386689</v>
      </c>
      <c r="M160" s="21"/>
    </row>
    <row r="161" spans="9:13" x14ac:dyDescent="0.2">
      <c r="I161" s="53" t="s">
        <v>727</v>
      </c>
      <c r="J161" s="21">
        <f t="shared" si="11"/>
        <v>10097595.167199686</v>
      </c>
      <c r="K161" s="56">
        <f t="shared" si="17"/>
        <v>8723765.0524744689</v>
      </c>
      <c r="L161" s="21">
        <f t="shared" si="19"/>
        <v>1373830.1147252172</v>
      </c>
      <c r="M161" s="21"/>
    </row>
    <row r="162" spans="9:13" x14ac:dyDescent="0.2">
      <c r="I162" s="53" t="s">
        <v>742</v>
      </c>
      <c r="J162" s="21">
        <f t="shared" si="11"/>
        <v>10097595.167199686</v>
      </c>
      <c r="K162" s="56">
        <f t="shared" si="17"/>
        <v>8748644.8004879206</v>
      </c>
      <c r="L162" s="21">
        <f t="shared" ref="L162:L173" si="20">+J162-K162</f>
        <v>1348950.3667117655</v>
      </c>
    </row>
    <row r="163" spans="9:13" x14ac:dyDescent="0.2">
      <c r="I163" s="53" t="s">
        <v>743</v>
      </c>
      <c r="J163" s="21">
        <f t="shared" si="11"/>
        <v>10097595.167199686</v>
      </c>
      <c r="K163" s="56">
        <f t="shared" si="17"/>
        <v>8773524.5485013723</v>
      </c>
      <c r="L163" s="21">
        <f t="shared" si="20"/>
        <v>1324070.6186983138</v>
      </c>
    </row>
    <row r="164" spans="9:13" x14ac:dyDescent="0.2">
      <c r="I164" s="53" t="s">
        <v>744</v>
      </c>
      <c r="J164" s="21">
        <f t="shared" si="11"/>
        <v>10097595.167199686</v>
      </c>
      <c r="K164" s="56">
        <f t="shared" si="17"/>
        <v>8798404.296514824</v>
      </c>
      <c r="L164" s="21">
        <f t="shared" si="20"/>
        <v>1299190.8706848621</v>
      </c>
    </row>
    <row r="165" spans="9:13" x14ac:dyDescent="0.2">
      <c r="I165" s="53" t="s">
        <v>745</v>
      </c>
      <c r="J165" s="21">
        <f t="shared" si="11"/>
        <v>10097595.167199686</v>
      </c>
      <c r="K165" s="56">
        <f t="shared" si="17"/>
        <v>8823284.0445282757</v>
      </c>
      <c r="L165" s="21">
        <f t="shared" si="20"/>
        <v>1274311.1226714104</v>
      </c>
    </row>
    <row r="166" spans="9:13" x14ac:dyDescent="0.2">
      <c r="I166" s="53" t="s">
        <v>746</v>
      </c>
      <c r="J166" s="21">
        <f t="shared" si="11"/>
        <v>10097595.167199686</v>
      </c>
      <c r="K166" s="56">
        <f t="shared" si="17"/>
        <v>8848163.7925417274</v>
      </c>
      <c r="L166" s="21">
        <f t="shared" si="20"/>
        <v>1249431.3746579587</v>
      </c>
    </row>
    <row r="167" spans="9:13" x14ac:dyDescent="0.2">
      <c r="I167" s="53" t="s">
        <v>747</v>
      </c>
      <c r="J167" s="21">
        <f t="shared" si="11"/>
        <v>10097595.167199686</v>
      </c>
      <c r="K167" s="56">
        <f t="shared" si="17"/>
        <v>8873043.5405551791</v>
      </c>
      <c r="L167" s="21">
        <f t="shared" si="20"/>
        <v>1224551.6266445071</v>
      </c>
    </row>
    <row r="168" spans="9:13" x14ac:dyDescent="0.2">
      <c r="I168" s="53" t="s">
        <v>748</v>
      </c>
      <c r="J168" s="21">
        <f t="shared" si="11"/>
        <v>10097595.167199686</v>
      </c>
      <c r="K168" s="56">
        <f t="shared" si="17"/>
        <v>8897923.2885686308</v>
      </c>
      <c r="L168" s="21">
        <f t="shared" si="20"/>
        <v>1199671.8786310554</v>
      </c>
    </row>
    <row r="169" spans="9:13" x14ac:dyDescent="0.2">
      <c r="I169" s="53" t="s">
        <v>749</v>
      </c>
      <c r="J169" s="21">
        <f t="shared" si="11"/>
        <v>10097595.167199686</v>
      </c>
      <c r="K169" s="56">
        <f t="shared" si="17"/>
        <v>8922803.0365820825</v>
      </c>
      <c r="L169" s="21">
        <f t="shared" si="20"/>
        <v>1174792.1306176037</v>
      </c>
    </row>
    <row r="170" spans="9:13" x14ac:dyDescent="0.2">
      <c r="I170" s="53" t="s">
        <v>750</v>
      </c>
      <c r="J170" s="21">
        <f t="shared" si="11"/>
        <v>10097595.167199686</v>
      </c>
      <c r="K170" s="56">
        <f t="shared" si="17"/>
        <v>8947682.7845955342</v>
      </c>
      <c r="L170" s="21">
        <f t="shared" si="20"/>
        <v>1149912.382604152</v>
      </c>
    </row>
    <row r="171" spans="9:13" x14ac:dyDescent="0.2">
      <c r="I171" s="53" t="s">
        <v>751</v>
      </c>
      <c r="J171" s="21">
        <f t="shared" si="11"/>
        <v>10097595.167199686</v>
      </c>
      <c r="K171" s="56">
        <f t="shared" si="17"/>
        <v>8972562.5326089859</v>
      </c>
      <c r="L171" s="21">
        <f t="shared" si="20"/>
        <v>1125032.6345907003</v>
      </c>
    </row>
    <row r="172" spans="9:13" x14ac:dyDescent="0.2">
      <c r="I172" s="53" t="s">
        <v>752</v>
      </c>
      <c r="J172" s="21">
        <f t="shared" si="11"/>
        <v>10097595.167199686</v>
      </c>
      <c r="K172" s="56">
        <f t="shared" si="17"/>
        <v>8997442.2806224376</v>
      </c>
      <c r="L172" s="21">
        <f t="shared" si="20"/>
        <v>1100152.8865772486</v>
      </c>
    </row>
    <row r="173" spans="9:13" x14ac:dyDescent="0.2">
      <c r="I173" s="53" t="s">
        <v>741</v>
      </c>
      <c r="J173" s="21">
        <f t="shared" si="11"/>
        <v>10097595.167199686</v>
      </c>
      <c r="K173" s="56">
        <f t="shared" si="17"/>
        <v>9022322.0286358893</v>
      </c>
      <c r="L173" s="21">
        <f t="shared" si="20"/>
        <v>1075273.1385637969</v>
      </c>
    </row>
    <row r="174" spans="9:13" x14ac:dyDescent="0.2">
      <c r="I174" s="53" t="s">
        <v>753</v>
      </c>
      <c r="J174" s="21">
        <f t="shared" si="11"/>
        <v>10097595.167199686</v>
      </c>
      <c r="K174" s="56">
        <f t="shared" si="17"/>
        <v>9047201.776649341</v>
      </c>
      <c r="L174" s="21">
        <f t="shared" ref="L174:L185" si="21">+J174-K174</f>
        <v>1050393.3905503452</v>
      </c>
    </row>
    <row r="175" spans="9:13" x14ac:dyDescent="0.2">
      <c r="I175" s="54" t="s">
        <v>754</v>
      </c>
      <c r="J175" s="21">
        <f t="shared" si="11"/>
        <v>10097595.167199686</v>
      </c>
      <c r="K175" s="56">
        <f t="shared" si="17"/>
        <v>9072081.5246627927</v>
      </c>
      <c r="L175" s="21">
        <f t="shared" si="21"/>
        <v>1025513.6425368935</v>
      </c>
    </row>
    <row r="176" spans="9:13" x14ac:dyDescent="0.2">
      <c r="I176" s="53" t="s">
        <v>755</v>
      </c>
      <c r="J176" s="21">
        <f t="shared" si="11"/>
        <v>10097595.167199686</v>
      </c>
      <c r="K176" s="56">
        <f t="shared" si="17"/>
        <v>9096961.2726762444</v>
      </c>
      <c r="L176" s="21">
        <f t="shared" si="21"/>
        <v>1000633.8945234418</v>
      </c>
    </row>
    <row r="177" spans="9:12" x14ac:dyDescent="0.2">
      <c r="I177" s="53" t="s">
        <v>756</v>
      </c>
      <c r="J177" s="21">
        <f t="shared" si="11"/>
        <v>10097595.167199686</v>
      </c>
      <c r="K177" s="56">
        <f t="shared" si="17"/>
        <v>9121841.0206896961</v>
      </c>
      <c r="L177" s="21">
        <f t="shared" si="21"/>
        <v>975754.1465099901</v>
      </c>
    </row>
    <row r="178" spans="9:12" x14ac:dyDescent="0.2">
      <c r="I178" s="53" t="s">
        <v>757</v>
      </c>
      <c r="J178" s="21">
        <f t="shared" ref="J178:J209" si="22">+J177</f>
        <v>10097595.167199686</v>
      </c>
      <c r="K178" s="56">
        <f t="shared" si="17"/>
        <v>9146720.7687031478</v>
      </c>
      <c r="L178" s="21">
        <f t="shared" si="21"/>
        <v>950874.3984965384</v>
      </c>
    </row>
    <row r="179" spans="9:12" x14ac:dyDescent="0.2">
      <c r="I179" s="53" t="s">
        <v>758</v>
      </c>
      <c r="J179" s="21">
        <f t="shared" si="22"/>
        <v>10097595.167199686</v>
      </c>
      <c r="K179" s="56">
        <f t="shared" si="17"/>
        <v>9171600.5167165995</v>
      </c>
      <c r="L179" s="21">
        <f t="shared" si="21"/>
        <v>925994.65048308671</v>
      </c>
    </row>
    <row r="180" spans="9:12" x14ac:dyDescent="0.2">
      <c r="I180" s="53" t="s">
        <v>759</v>
      </c>
      <c r="J180" s="21">
        <f t="shared" si="22"/>
        <v>10097595.167199686</v>
      </c>
      <c r="K180" s="56">
        <f t="shared" si="17"/>
        <v>9196480.2647300512</v>
      </c>
      <c r="L180" s="21">
        <f t="shared" si="21"/>
        <v>901114.90246963501</v>
      </c>
    </row>
    <row r="181" spans="9:12" x14ac:dyDescent="0.2">
      <c r="I181" s="53" t="s">
        <v>760</v>
      </c>
      <c r="J181" s="21">
        <f t="shared" si="22"/>
        <v>10097595.167199686</v>
      </c>
      <c r="K181" s="56">
        <f t="shared" si="17"/>
        <v>9221360.0127435029</v>
      </c>
      <c r="L181" s="21">
        <f t="shared" si="21"/>
        <v>876235.15445618331</v>
      </c>
    </row>
    <row r="182" spans="9:12" x14ac:dyDescent="0.2">
      <c r="I182" s="53" t="s">
        <v>761</v>
      </c>
      <c r="J182" s="21">
        <f t="shared" si="22"/>
        <v>10097595.167199686</v>
      </c>
      <c r="K182" s="56">
        <f t="shared" si="17"/>
        <v>9246239.7607569546</v>
      </c>
      <c r="L182" s="21">
        <f t="shared" si="21"/>
        <v>851355.40644273162</v>
      </c>
    </row>
    <row r="183" spans="9:12" x14ac:dyDescent="0.2">
      <c r="I183" s="53" t="s">
        <v>762</v>
      </c>
      <c r="J183" s="21">
        <f t="shared" si="22"/>
        <v>10097595.167199686</v>
      </c>
      <c r="K183" s="56">
        <f t="shared" si="17"/>
        <v>9271119.5087704062</v>
      </c>
      <c r="L183" s="21">
        <f t="shared" si="21"/>
        <v>826475.65842927992</v>
      </c>
    </row>
    <row r="184" spans="9:12" x14ac:dyDescent="0.2">
      <c r="I184" s="53" t="s">
        <v>763</v>
      </c>
      <c r="J184" s="21">
        <f t="shared" si="22"/>
        <v>10097595.167199686</v>
      </c>
      <c r="K184" s="56">
        <f t="shared" si="17"/>
        <v>9295999.2567838579</v>
      </c>
      <c r="L184" s="21">
        <f t="shared" si="21"/>
        <v>801595.91041582823</v>
      </c>
    </row>
    <row r="185" spans="9:12" x14ac:dyDescent="0.2">
      <c r="I185" s="53" t="s">
        <v>764</v>
      </c>
      <c r="J185" s="21">
        <f t="shared" si="22"/>
        <v>10097595.167199686</v>
      </c>
      <c r="K185" s="56">
        <f t="shared" si="17"/>
        <v>9320879.0047973096</v>
      </c>
      <c r="L185" s="21">
        <f t="shared" si="21"/>
        <v>776716.16240237653</v>
      </c>
    </row>
    <row r="186" spans="9:12" x14ac:dyDescent="0.2">
      <c r="I186" s="53" t="s">
        <v>767</v>
      </c>
      <c r="J186" s="21">
        <f t="shared" si="22"/>
        <v>10097595.167199686</v>
      </c>
      <c r="K186" s="56">
        <f t="shared" si="17"/>
        <v>9345758.7528107613</v>
      </c>
      <c r="L186" s="21">
        <f t="shared" ref="L186:L194" si="23">+J186-K186</f>
        <v>751836.41438892484</v>
      </c>
    </row>
    <row r="187" spans="9:12" x14ac:dyDescent="0.2">
      <c r="I187" s="54" t="s">
        <v>768</v>
      </c>
      <c r="J187" s="21">
        <f t="shared" si="22"/>
        <v>10097595.167199686</v>
      </c>
      <c r="K187" s="56">
        <f t="shared" si="17"/>
        <v>9370638.500824213</v>
      </c>
      <c r="L187" s="21">
        <f t="shared" si="23"/>
        <v>726956.66637547314</v>
      </c>
    </row>
    <row r="188" spans="9:12" x14ac:dyDescent="0.2">
      <c r="I188" s="53" t="s">
        <v>769</v>
      </c>
      <c r="J188" s="21">
        <f t="shared" si="22"/>
        <v>10097595.167199686</v>
      </c>
      <c r="K188" s="56">
        <f t="shared" si="17"/>
        <v>9395518.2488376647</v>
      </c>
      <c r="L188" s="21">
        <f t="shared" si="23"/>
        <v>702076.91836202145</v>
      </c>
    </row>
    <row r="189" spans="9:12" x14ac:dyDescent="0.2">
      <c r="I189" s="53" t="s">
        <v>770</v>
      </c>
      <c r="J189" s="21">
        <f t="shared" si="22"/>
        <v>10097595.167199686</v>
      </c>
      <c r="K189" s="56">
        <f t="shared" si="17"/>
        <v>9420397.9968511164</v>
      </c>
      <c r="L189" s="21">
        <f t="shared" si="23"/>
        <v>677197.17034856975</v>
      </c>
    </row>
    <row r="190" spans="9:12" x14ac:dyDescent="0.2">
      <c r="I190" s="53" t="s">
        <v>771</v>
      </c>
      <c r="J190" s="21">
        <f t="shared" si="22"/>
        <v>10097595.167199686</v>
      </c>
      <c r="K190" s="56">
        <f t="shared" si="17"/>
        <v>9445277.7448645681</v>
      </c>
      <c r="L190" s="21">
        <f t="shared" si="23"/>
        <v>652317.42233511806</v>
      </c>
    </row>
    <row r="191" spans="9:12" x14ac:dyDescent="0.2">
      <c r="I191" s="53" t="s">
        <v>772</v>
      </c>
      <c r="J191" s="21">
        <f t="shared" si="22"/>
        <v>10097595.167199686</v>
      </c>
      <c r="K191" s="56">
        <f t="shared" si="17"/>
        <v>9470157.4928780198</v>
      </c>
      <c r="L191" s="21">
        <f t="shared" si="23"/>
        <v>627437.67432166636</v>
      </c>
    </row>
    <row r="192" spans="9:12" x14ac:dyDescent="0.2">
      <c r="I192" s="53" t="s">
        <v>773</v>
      </c>
      <c r="J192" s="21">
        <f t="shared" si="22"/>
        <v>10097595.167199686</v>
      </c>
      <c r="K192" s="56">
        <f t="shared" si="17"/>
        <v>9495037.2408914715</v>
      </c>
      <c r="L192" s="21">
        <f t="shared" si="23"/>
        <v>602557.92630821466</v>
      </c>
    </row>
    <row r="193" spans="9:12" x14ac:dyDescent="0.2">
      <c r="I193" s="53" t="s">
        <v>774</v>
      </c>
      <c r="J193" s="21">
        <f t="shared" si="22"/>
        <v>10097595.167199686</v>
      </c>
      <c r="K193" s="56">
        <f t="shared" si="17"/>
        <v>9519916.9889049232</v>
      </c>
      <c r="L193" s="21">
        <f t="shared" si="23"/>
        <v>577678.17829476297</v>
      </c>
    </row>
    <row r="194" spans="9:12" x14ac:dyDescent="0.2">
      <c r="I194" s="53" t="s">
        <v>775</v>
      </c>
      <c r="J194" s="21">
        <f t="shared" si="22"/>
        <v>10097595.167199686</v>
      </c>
      <c r="K194" s="56">
        <f t="shared" si="17"/>
        <v>9544796.7369183749</v>
      </c>
      <c r="L194" s="21">
        <f t="shared" si="23"/>
        <v>552798.43028131127</v>
      </c>
    </row>
    <row r="195" spans="9:12" x14ac:dyDescent="0.2">
      <c r="I195" s="53" t="s">
        <v>776</v>
      </c>
      <c r="J195" s="21">
        <f t="shared" si="22"/>
        <v>10097595.167199686</v>
      </c>
      <c r="K195" s="56">
        <f t="shared" si="17"/>
        <v>9569676.4849318266</v>
      </c>
      <c r="L195" s="21">
        <f t="shared" ref="L195:L206" si="24">+J195-K195</f>
        <v>527918.68226785958</v>
      </c>
    </row>
    <row r="196" spans="9:12" x14ac:dyDescent="0.2">
      <c r="I196" s="53" t="s">
        <v>765</v>
      </c>
      <c r="J196" s="21">
        <f t="shared" si="22"/>
        <v>10097595.167199686</v>
      </c>
      <c r="K196" s="56">
        <f t="shared" si="17"/>
        <v>9594556.2329452783</v>
      </c>
      <c r="L196" s="21">
        <f t="shared" si="24"/>
        <v>503038.93425440788</v>
      </c>
    </row>
    <row r="197" spans="9:12" x14ac:dyDescent="0.2">
      <c r="I197" s="53" t="s">
        <v>766</v>
      </c>
      <c r="J197" s="21">
        <f t="shared" si="22"/>
        <v>10097595.167199686</v>
      </c>
      <c r="K197" s="56">
        <f t="shared" si="17"/>
        <v>9619435.98095873</v>
      </c>
      <c r="L197" s="21">
        <f t="shared" si="24"/>
        <v>478159.18624095619</v>
      </c>
    </row>
    <row r="198" spans="9:12" x14ac:dyDescent="0.2">
      <c r="I198" s="53" t="s">
        <v>778</v>
      </c>
      <c r="J198" s="21">
        <f t="shared" si="22"/>
        <v>10097595.167199686</v>
      </c>
      <c r="K198" s="56">
        <f t="shared" si="17"/>
        <v>9644315.7289721817</v>
      </c>
      <c r="L198" s="21">
        <f t="shared" si="24"/>
        <v>453279.43822750449</v>
      </c>
    </row>
    <row r="199" spans="9:12" x14ac:dyDescent="0.2">
      <c r="I199" s="54" t="s">
        <v>779</v>
      </c>
      <c r="J199" s="21">
        <f t="shared" si="22"/>
        <v>10097595.167199686</v>
      </c>
      <c r="K199" s="56">
        <f t="shared" si="17"/>
        <v>9669195.4769856334</v>
      </c>
      <c r="L199" s="21">
        <f>+J199-K199</f>
        <v>428399.6902140528</v>
      </c>
    </row>
    <row r="200" spans="9:12" x14ac:dyDescent="0.2">
      <c r="I200" s="53" t="s">
        <v>780</v>
      </c>
      <c r="J200" s="21">
        <f t="shared" si="22"/>
        <v>10097595.167199686</v>
      </c>
      <c r="K200" s="56">
        <f t="shared" si="17"/>
        <v>9694075.2249990851</v>
      </c>
      <c r="L200" s="21">
        <f t="shared" si="24"/>
        <v>403519.9422006011</v>
      </c>
    </row>
    <row r="201" spans="9:12" x14ac:dyDescent="0.2">
      <c r="I201" s="53" t="s">
        <v>781</v>
      </c>
      <c r="J201" s="21">
        <f t="shared" si="22"/>
        <v>10097595.167199686</v>
      </c>
      <c r="K201" s="56">
        <f t="shared" si="17"/>
        <v>9718954.9730125368</v>
      </c>
      <c r="L201" s="21">
        <f t="shared" si="24"/>
        <v>378640.19418714941</v>
      </c>
    </row>
    <row r="202" spans="9:12" x14ac:dyDescent="0.2">
      <c r="I202" s="53" t="s">
        <v>782</v>
      </c>
      <c r="J202" s="21">
        <f t="shared" si="22"/>
        <v>10097595.167199686</v>
      </c>
      <c r="K202" s="56">
        <f t="shared" ref="K202:K209" si="25">+K201+$N$36</f>
        <v>9743834.7210259885</v>
      </c>
      <c r="L202" s="21">
        <f t="shared" si="24"/>
        <v>353760.44617369771</v>
      </c>
    </row>
    <row r="203" spans="9:12" x14ac:dyDescent="0.2">
      <c r="I203" s="53" t="s">
        <v>783</v>
      </c>
      <c r="J203" s="21">
        <f t="shared" si="22"/>
        <v>10097595.167199686</v>
      </c>
      <c r="K203" s="56">
        <f t="shared" si="25"/>
        <v>9768714.4690394402</v>
      </c>
      <c r="L203" s="21">
        <f t="shared" si="24"/>
        <v>328880.69816024601</v>
      </c>
    </row>
    <row r="204" spans="9:12" x14ac:dyDescent="0.2">
      <c r="I204" s="53" t="s">
        <v>784</v>
      </c>
      <c r="J204" s="21">
        <f t="shared" si="22"/>
        <v>10097595.167199686</v>
      </c>
      <c r="K204" s="56">
        <f t="shared" si="25"/>
        <v>9793594.2170528919</v>
      </c>
      <c r="L204" s="21">
        <f t="shared" si="24"/>
        <v>304000.95014679432</v>
      </c>
    </row>
    <row r="205" spans="9:12" x14ac:dyDescent="0.2">
      <c r="I205" s="53" t="s">
        <v>785</v>
      </c>
      <c r="J205" s="21">
        <f t="shared" si="22"/>
        <v>10097595.167199686</v>
      </c>
      <c r="K205" s="56">
        <f t="shared" si="25"/>
        <v>9818473.9650663435</v>
      </c>
      <c r="L205" s="21">
        <f t="shared" si="24"/>
        <v>279121.20213334262</v>
      </c>
    </row>
    <row r="206" spans="9:12" x14ac:dyDescent="0.2">
      <c r="I206" s="53" t="s">
        <v>786</v>
      </c>
      <c r="J206" s="21">
        <f t="shared" si="22"/>
        <v>10097595.167199686</v>
      </c>
      <c r="K206" s="56">
        <f t="shared" si="25"/>
        <v>9843353.7130797952</v>
      </c>
      <c r="L206" s="21">
        <f t="shared" si="24"/>
        <v>254241.45411989093</v>
      </c>
    </row>
    <row r="207" spans="9:12" x14ac:dyDescent="0.2">
      <c r="I207" s="53" t="s">
        <v>787</v>
      </c>
      <c r="J207" s="21">
        <f t="shared" si="22"/>
        <v>10097595.167199686</v>
      </c>
      <c r="K207" s="56">
        <f t="shared" si="25"/>
        <v>9868233.4610932469</v>
      </c>
      <c r="L207" s="21">
        <f t="shared" ref="L207:L209" si="26">+J207-K207</f>
        <v>229361.70610643923</v>
      </c>
    </row>
    <row r="208" spans="9:12" x14ac:dyDescent="0.2">
      <c r="I208" s="53" t="s">
        <v>788</v>
      </c>
      <c r="J208" s="21">
        <f t="shared" si="22"/>
        <v>10097595.167199686</v>
      </c>
      <c r="K208" s="56">
        <f t="shared" si="25"/>
        <v>9893113.2091066986</v>
      </c>
      <c r="L208" s="21">
        <f t="shared" si="26"/>
        <v>204481.95809298754</v>
      </c>
    </row>
    <row r="209" spans="9:12" x14ac:dyDescent="0.2">
      <c r="I209" s="53" t="s">
        <v>777</v>
      </c>
      <c r="J209" s="21">
        <f t="shared" si="22"/>
        <v>10097595.167199686</v>
      </c>
      <c r="K209" s="56">
        <f t="shared" si="25"/>
        <v>9917992.9571201503</v>
      </c>
      <c r="L209" s="21">
        <f t="shared" si="26"/>
        <v>179602.21007953584</v>
      </c>
    </row>
    <row r="210" spans="9:12" x14ac:dyDescent="0.2">
      <c r="I210" s="53"/>
      <c r="J210" s="21"/>
      <c r="K210" s="56"/>
      <c r="L210" s="21"/>
    </row>
    <row r="211" spans="9:12" x14ac:dyDescent="0.2">
      <c r="I211" s="54"/>
      <c r="J211" s="21"/>
      <c r="K211" s="56"/>
      <c r="L211" s="21"/>
    </row>
    <row r="212" spans="9:12" x14ac:dyDescent="0.2">
      <c r="I212" s="53"/>
      <c r="J212" s="21"/>
      <c r="K212" s="56"/>
      <c r="L212" s="21"/>
    </row>
    <row r="213" spans="9:12" x14ac:dyDescent="0.2">
      <c r="J213" s="21"/>
      <c r="K213" s="56"/>
      <c r="L213" s="21"/>
    </row>
    <row r="214" spans="9:12" x14ac:dyDescent="0.2">
      <c r="J214" s="21"/>
      <c r="K214" s="56"/>
      <c r="L214" s="21"/>
    </row>
    <row r="215" spans="9:12" x14ac:dyDescent="0.2">
      <c r="J215" s="21"/>
      <c r="K215" s="56"/>
      <c r="L215" s="21"/>
    </row>
    <row r="216" spans="9:12" x14ac:dyDescent="0.2">
      <c r="J216" s="21"/>
      <c r="K216" s="56"/>
      <c r="L216" s="21"/>
    </row>
    <row r="217" spans="9:12" x14ac:dyDescent="0.2">
      <c r="J217" s="21"/>
      <c r="K217" s="56"/>
      <c r="L217" s="21"/>
    </row>
    <row r="218" spans="9:12" x14ac:dyDescent="0.2">
      <c r="J218" s="21"/>
      <c r="K218" s="56"/>
      <c r="L218" s="21"/>
    </row>
    <row r="219" spans="9:12" x14ac:dyDescent="0.2">
      <c r="J219" s="21"/>
      <c r="K219" s="56"/>
      <c r="L219" s="21"/>
    </row>
    <row r="220" spans="9:12" x14ac:dyDescent="0.2">
      <c r="J220" s="21"/>
      <c r="K220" s="56"/>
      <c r="L220" s="21"/>
    </row>
    <row r="221" spans="9:12" x14ac:dyDescent="0.2">
      <c r="J221" s="21"/>
      <c r="K221" s="56"/>
      <c r="L221" s="21"/>
    </row>
    <row r="222" spans="9:12" x14ac:dyDescent="0.2">
      <c r="J222" s="21"/>
      <c r="K222" s="56"/>
      <c r="L222" s="21"/>
    </row>
    <row r="223" spans="9:12" x14ac:dyDescent="0.2">
      <c r="J223" s="21"/>
      <c r="K223" s="56"/>
      <c r="L223" s="21"/>
    </row>
    <row r="224" spans="9:12" x14ac:dyDescent="0.2">
      <c r="J224" s="21"/>
      <c r="K224" s="56"/>
      <c r="L224" s="21"/>
    </row>
    <row r="225" spans="10:12" x14ac:dyDescent="0.2">
      <c r="J225" s="21"/>
      <c r="K225" s="56"/>
      <c r="L225" s="21"/>
    </row>
    <row r="226" spans="10:12" x14ac:dyDescent="0.2">
      <c r="J226" s="21"/>
      <c r="K226" s="56"/>
      <c r="L226" s="21"/>
    </row>
    <row r="227" spans="10:12" x14ac:dyDescent="0.2">
      <c r="J227" s="21"/>
      <c r="K227" s="56"/>
      <c r="L227" s="21"/>
    </row>
    <row r="228" spans="10:12" x14ac:dyDescent="0.2">
      <c r="J228" s="21"/>
      <c r="K228" s="56"/>
      <c r="L228" s="21"/>
    </row>
    <row r="229" spans="10:12" x14ac:dyDescent="0.2">
      <c r="J229" s="21"/>
      <c r="K229" s="56"/>
      <c r="L229" s="21"/>
    </row>
    <row r="230" spans="10:12" x14ac:dyDescent="0.2">
      <c r="J230" s="21"/>
      <c r="K230" s="56"/>
      <c r="L230" s="21"/>
    </row>
    <row r="231" spans="10:12" x14ac:dyDescent="0.2">
      <c r="J231" s="21"/>
      <c r="K231" s="56"/>
      <c r="L231" s="21"/>
    </row>
    <row r="232" spans="10:12" x14ac:dyDescent="0.2">
      <c r="J232" s="21"/>
      <c r="K232" s="56"/>
      <c r="L232" s="21"/>
    </row>
    <row r="233" spans="10:12" x14ac:dyDescent="0.2">
      <c r="J233" s="21"/>
      <c r="K233" s="56"/>
      <c r="L233" s="21"/>
    </row>
    <row r="234" spans="10:12" x14ac:dyDescent="0.2">
      <c r="J234" s="21"/>
      <c r="K234" s="56"/>
      <c r="L234" s="21"/>
    </row>
    <row r="235" spans="10:12" x14ac:dyDescent="0.2">
      <c r="J235" s="21"/>
      <c r="K235" s="56"/>
      <c r="L235" s="21"/>
    </row>
    <row r="236" spans="10:12" x14ac:dyDescent="0.2">
      <c r="J236" s="21"/>
      <c r="K236" s="56"/>
      <c r="L236" s="21"/>
    </row>
    <row r="237" spans="10:12" x14ac:dyDescent="0.2">
      <c r="J237" s="21"/>
      <c r="K237" s="56"/>
      <c r="L237" s="21"/>
    </row>
    <row r="238" spans="10:12" x14ac:dyDescent="0.2">
      <c r="J238" s="21"/>
      <c r="K238" s="56"/>
      <c r="L238" s="21"/>
    </row>
    <row r="239" spans="10:12" x14ac:dyDescent="0.2">
      <c r="J239" s="21"/>
      <c r="K239" s="56"/>
      <c r="L239" s="21"/>
    </row>
    <row r="240" spans="10:12" x14ac:dyDescent="0.2">
      <c r="J240" s="21"/>
      <c r="K240" s="56"/>
      <c r="L240" s="21"/>
    </row>
    <row r="241" spans="10:12" x14ac:dyDescent="0.2">
      <c r="J241" s="21"/>
      <c r="K241" s="56"/>
      <c r="L241" s="21"/>
    </row>
    <row r="242" spans="10:12" x14ac:dyDescent="0.2">
      <c r="J242" s="21"/>
      <c r="K242" s="56"/>
      <c r="L242" s="21"/>
    </row>
    <row r="243" spans="10:12" x14ac:dyDescent="0.2">
      <c r="J243" s="21"/>
      <c r="K243" s="56"/>
      <c r="L243" s="21"/>
    </row>
    <row r="244" spans="10:12" x14ac:dyDescent="0.2">
      <c r="J244" s="21"/>
      <c r="K244" s="56"/>
      <c r="L244" s="21"/>
    </row>
    <row r="245" spans="10:12" x14ac:dyDescent="0.2">
      <c r="J245" s="21"/>
      <c r="K245" s="56"/>
      <c r="L245" s="21"/>
    </row>
    <row r="246" spans="10:12" x14ac:dyDescent="0.2">
      <c r="J246" s="21"/>
      <c r="K246" s="56"/>
      <c r="L246" s="21"/>
    </row>
    <row r="247" spans="10:12" x14ac:dyDescent="0.2">
      <c r="J247" s="21"/>
      <c r="K247" s="56"/>
      <c r="L247" s="21"/>
    </row>
    <row r="248" spans="10:12" x14ac:dyDescent="0.2">
      <c r="J248" s="21"/>
      <c r="K248" s="56"/>
      <c r="L248" s="21"/>
    </row>
    <row r="249" spans="10:12" x14ac:dyDescent="0.2">
      <c r="J249" s="21"/>
      <c r="K249" s="56"/>
      <c r="L249" s="21"/>
    </row>
    <row r="250" spans="10:12" x14ac:dyDescent="0.2">
      <c r="J250" s="21"/>
      <c r="K250" s="56"/>
      <c r="L250" s="21"/>
    </row>
    <row r="251" spans="10:12" x14ac:dyDescent="0.2">
      <c r="J251" s="21"/>
      <c r="K251" s="56"/>
      <c r="L251" s="21"/>
    </row>
    <row r="252" spans="10:12" x14ac:dyDescent="0.2">
      <c r="J252" s="21"/>
      <c r="K252" s="56"/>
      <c r="L252" s="21"/>
    </row>
    <row r="253" spans="10:12" x14ac:dyDescent="0.2">
      <c r="J253" s="21"/>
      <c r="K253" s="56"/>
      <c r="L253" s="21"/>
    </row>
    <row r="254" spans="10:12" x14ac:dyDescent="0.2">
      <c r="J254" s="21"/>
      <c r="K254" s="56"/>
      <c r="L254" s="21"/>
    </row>
    <row r="255" spans="10:12" x14ac:dyDescent="0.2">
      <c r="J255" s="21"/>
      <c r="K255" s="56"/>
      <c r="L255" s="21"/>
    </row>
    <row r="256" spans="10:12" x14ac:dyDescent="0.2">
      <c r="J256" s="21"/>
      <c r="K256" s="56"/>
      <c r="L256" s="21"/>
    </row>
  </sheetData>
  <mergeCells count="1">
    <mergeCell ref="A1:B1"/>
  </mergeCells>
  <phoneticPr fontId="5" type="noConversion"/>
  <pageMargins left="0.7" right="0.7" top="0.75" bottom="0.75" header="0.3" footer="0.3"/>
  <pageSetup paperSize="5" scale="63" fitToHeight="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26"/>
  <sheetViews>
    <sheetView topLeftCell="D1" workbookViewId="0">
      <selection activeCell="J26" sqref="J26"/>
    </sheetView>
  </sheetViews>
  <sheetFormatPr defaultRowHeight="12.75" x14ac:dyDescent="0.2"/>
  <cols>
    <col min="1" max="1" width="19.85546875" bestFit="1" customWidth="1"/>
    <col min="2" max="2" width="33" bestFit="1" customWidth="1"/>
    <col min="3" max="3" width="12" bestFit="1" customWidth="1"/>
    <col min="4" max="4" width="17.28515625" bestFit="1" customWidth="1"/>
    <col min="5" max="5" width="43" bestFit="1" customWidth="1"/>
    <col min="6" max="6" width="22" bestFit="1" customWidth="1"/>
    <col min="7" max="7" width="46" bestFit="1" customWidth="1"/>
    <col min="8" max="8" width="7.5703125" bestFit="1" customWidth="1"/>
    <col min="9" max="9" width="4" bestFit="1" customWidth="1"/>
    <col min="10" max="10" width="11.28515625" bestFit="1" customWidth="1"/>
    <col min="11" max="11" width="11.7109375" customWidth="1"/>
    <col min="12" max="12" width="11.28515625" bestFit="1" customWidth="1"/>
    <col min="13" max="13" width="17.5703125" bestFit="1" customWidth="1"/>
    <col min="14" max="14" width="22.140625" bestFit="1" customWidth="1"/>
    <col min="15" max="15" width="11.140625" customWidth="1"/>
    <col min="16" max="16" width="10.140625" bestFit="1" customWidth="1"/>
    <col min="17" max="17" width="11.140625" customWidth="1"/>
    <col min="18" max="18" width="12.5703125" bestFit="1" customWidth="1"/>
  </cols>
  <sheetData>
    <row r="1" spans="1:18" x14ac:dyDescent="0.2">
      <c r="O1" s="58" t="s">
        <v>325</v>
      </c>
      <c r="P1" s="58"/>
      <c r="R1" s="26" t="s">
        <v>460</v>
      </c>
    </row>
    <row r="2" spans="1:18" x14ac:dyDescent="0.2">
      <c r="L2" s="17">
        <v>41274</v>
      </c>
      <c r="M2" s="22" t="s">
        <v>293</v>
      </c>
      <c r="N2" s="22" t="s">
        <v>294</v>
      </c>
      <c r="O2" s="37">
        <v>40909</v>
      </c>
      <c r="P2" s="37">
        <v>41274</v>
      </c>
      <c r="Q2" s="29" t="s">
        <v>323</v>
      </c>
      <c r="R2" s="26" t="s">
        <v>296</v>
      </c>
    </row>
    <row r="3" spans="1:18" x14ac:dyDescent="0.2">
      <c r="A3" t="s">
        <v>190</v>
      </c>
      <c r="B3" t="s">
        <v>191</v>
      </c>
      <c r="C3" t="s">
        <v>192</v>
      </c>
      <c r="D3" t="s">
        <v>193</v>
      </c>
      <c r="E3" t="s">
        <v>194</v>
      </c>
      <c r="G3" t="s">
        <v>195</v>
      </c>
      <c r="H3" t="s">
        <v>196</v>
      </c>
      <c r="I3" t="s">
        <v>197</v>
      </c>
      <c r="J3" s="1" t="s">
        <v>198</v>
      </c>
      <c r="K3" s="1" t="s">
        <v>199</v>
      </c>
      <c r="L3" s="1" t="s">
        <v>200</v>
      </c>
      <c r="R3" s="26" t="s">
        <v>302</v>
      </c>
    </row>
    <row r="4" spans="1:18" x14ac:dyDescent="0.2">
      <c r="A4" t="s">
        <v>0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>
        <v>1</v>
      </c>
      <c r="J4" s="1">
        <v>2467.75</v>
      </c>
      <c r="K4" s="1">
        <v>1777.77</v>
      </c>
      <c r="L4" s="1">
        <v>689.98</v>
      </c>
      <c r="M4" s="20">
        <v>8.9999999999999993E-3</v>
      </c>
      <c r="N4" s="1">
        <v>0</v>
      </c>
      <c r="O4" s="11">
        <f>+L4+N4</f>
        <v>689.98</v>
      </c>
      <c r="P4" s="11">
        <f>+L4</f>
        <v>689.98</v>
      </c>
      <c r="Q4" s="11">
        <f>+(O4+P4)/2</f>
        <v>689.98</v>
      </c>
      <c r="R4" s="11">
        <f>+J4*M4</f>
        <v>22.20975</v>
      </c>
    </row>
    <row r="5" spans="1:18" x14ac:dyDescent="0.2">
      <c r="A5" t="s">
        <v>0</v>
      </c>
      <c r="B5" t="s">
        <v>8</v>
      </c>
      <c r="C5" t="s">
        <v>2</v>
      </c>
      <c r="D5" t="s">
        <v>3</v>
      </c>
      <c r="E5" t="s">
        <v>4</v>
      </c>
      <c r="F5" t="s">
        <v>5</v>
      </c>
      <c r="G5" t="s">
        <v>9</v>
      </c>
      <c r="H5" t="s">
        <v>7</v>
      </c>
      <c r="I5">
        <v>1</v>
      </c>
      <c r="J5" s="1">
        <v>18704.27</v>
      </c>
      <c r="K5" s="1">
        <v>12860.62</v>
      </c>
      <c r="L5" s="1">
        <v>5843.65</v>
      </c>
      <c r="M5" s="20">
        <v>3.0300000000000001E-2</v>
      </c>
      <c r="N5" s="11">
        <f>+J5*M5</f>
        <v>566.73938099999998</v>
      </c>
      <c r="O5" s="11">
        <f t="shared" ref="O5:O16" si="0">+L5+N5</f>
        <v>6410.389381</v>
      </c>
      <c r="P5" s="11">
        <f t="shared" ref="P5:P16" si="1">+L5</f>
        <v>5843.65</v>
      </c>
      <c r="Q5" s="11">
        <f t="shared" ref="Q5:Q16" si="2">+(O5+P5)/2</f>
        <v>6127.0196904999993</v>
      </c>
      <c r="R5" s="11">
        <f t="shared" ref="R5:R16" si="3">+J5*M5</f>
        <v>566.73938099999998</v>
      </c>
    </row>
    <row r="6" spans="1:18" x14ac:dyDescent="0.2">
      <c r="A6" t="s">
        <v>0</v>
      </c>
      <c r="B6" t="s">
        <v>8</v>
      </c>
      <c r="C6" t="s">
        <v>2</v>
      </c>
      <c r="D6" t="s">
        <v>3</v>
      </c>
      <c r="E6" t="s">
        <v>4</v>
      </c>
      <c r="F6" t="s">
        <v>5</v>
      </c>
      <c r="G6" t="s">
        <v>10</v>
      </c>
      <c r="H6" t="s">
        <v>7</v>
      </c>
      <c r="I6">
        <v>2</v>
      </c>
      <c r="J6" s="1">
        <v>28412.47</v>
      </c>
      <c r="K6" s="1">
        <v>19535.75</v>
      </c>
      <c r="L6" s="1">
        <v>8876.7199999999993</v>
      </c>
      <c r="M6" s="20">
        <v>3.0300000000000001E-2</v>
      </c>
      <c r="N6" s="11">
        <f t="shared" ref="N6:N16" si="4">+J6*M6</f>
        <v>860.89784100000008</v>
      </c>
      <c r="O6" s="11">
        <f t="shared" si="0"/>
        <v>9737.6178409999993</v>
      </c>
      <c r="P6" s="11">
        <f t="shared" si="1"/>
        <v>8876.7199999999993</v>
      </c>
      <c r="Q6" s="11">
        <f t="shared" si="2"/>
        <v>9307.1689205000002</v>
      </c>
      <c r="R6" s="11">
        <f t="shared" si="3"/>
        <v>860.89784100000008</v>
      </c>
    </row>
    <row r="7" spans="1:18" x14ac:dyDescent="0.2">
      <c r="A7" t="s">
        <v>0</v>
      </c>
      <c r="B7" t="s">
        <v>8</v>
      </c>
      <c r="C7" t="s">
        <v>2</v>
      </c>
      <c r="D7" t="s">
        <v>3</v>
      </c>
      <c r="E7" t="s">
        <v>4</v>
      </c>
      <c r="F7" t="s">
        <v>5</v>
      </c>
      <c r="G7" t="s">
        <v>11</v>
      </c>
      <c r="H7" t="s">
        <v>7</v>
      </c>
      <c r="I7">
        <v>1</v>
      </c>
      <c r="J7" s="1">
        <v>17823.7</v>
      </c>
      <c r="K7" s="1">
        <v>12255.16</v>
      </c>
      <c r="L7" s="1">
        <v>5568.54</v>
      </c>
      <c r="M7" s="20">
        <v>3.0300000000000001E-2</v>
      </c>
      <c r="N7" s="11">
        <f t="shared" si="4"/>
        <v>540.05811000000006</v>
      </c>
      <c r="O7" s="11">
        <f t="shared" si="0"/>
        <v>6108.5981099999999</v>
      </c>
      <c r="P7" s="11">
        <f t="shared" si="1"/>
        <v>5568.54</v>
      </c>
      <c r="Q7" s="11">
        <f t="shared" si="2"/>
        <v>5838.5690549999999</v>
      </c>
      <c r="R7" s="11">
        <f t="shared" si="3"/>
        <v>540.05811000000006</v>
      </c>
    </row>
    <row r="8" spans="1:18" x14ac:dyDescent="0.2">
      <c r="A8" t="s">
        <v>0</v>
      </c>
      <c r="B8" t="s">
        <v>8</v>
      </c>
      <c r="C8" t="s">
        <v>2</v>
      </c>
      <c r="D8" t="s">
        <v>3</v>
      </c>
      <c r="E8" t="s">
        <v>4</v>
      </c>
      <c r="F8" t="s">
        <v>5</v>
      </c>
      <c r="G8" t="s">
        <v>12</v>
      </c>
      <c r="H8" t="s">
        <v>7</v>
      </c>
      <c r="I8">
        <v>1</v>
      </c>
      <c r="J8" s="1">
        <v>20634.28</v>
      </c>
      <c r="K8" s="1">
        <v>14187.65</v>
      </c>
      <c r="L8" s="1">
        <v>6446.63</v>
      </c>
      <c r="M8" s="20">
        <v>3.0300000000000001E-2</v>
      </c>
      <c r="N8" s="11">
        <f t="shared" si="4"/>
        <v>625.21868399999994</v>
      </c>
      <c r="O8" s="11">
        <f t="shared" si="0"/>
        <v>7071.8486840000005</v>
      </c>
      <c r="P8" s="11">
        <f t="shared" si="1"/>
        <v>6446.63</v>
      </c>
      <c r="Q8" s="11">
        <f t="shared" si="2"/>
        <v>6759.2393420000008</v>
      </c>
      <c r="R8" s="11">
        <f t="shared" si="3"/>
        <v>625.21868399999994</v>
      </c>
    </row>
    <row r="9" spans="1:18" x14ac:dyDescent="0.2">
      <c r="A9" t="s">
        <v>0</v>
      </c>
      <c r="B9" t="s">
        <v>8</v>
      </c>
      <c r="C9" t="s">
        <v>2</v>
      </c>
      <c r="D9" t="s">
        <v>3</v>
      </c>
      <c r="E9" t="s">
        <v>4</v>
      </c>
      <c r="F9" t="s">
        <v>5</v>
      </c>
      <c r="G9" t="s">
        <v>13</v>
      </c>
      <c r="H9" t="s">
        <v>7</v>
      </c>
      <c r="I9">
        <v>1</v>
      </c>
      <c r="J9" s="1">
        <v>18551.900000000001</v>
      </c>
      <c r="K9" s="1">
        <v>12755.86</v>
      </c>
      <c r="L9" s="1">
        <v>5796.04</v>
      </c>
      <c r="M9" s="20">
        <v>3.0300000000000001E-2</v>
      </c>
      <c r="N9" s="11">
        <f t="shared" si="4"/>
        <v>562.12257000000011</v>
      </c>
      <c r="O9" s="11">
        <f t="shared" si="0"/>
        <v>6358.1625700000004</v>
      </c>
      <c r="P9" s="11">
        <f t="shared" si="1"/>
        <v>5796.04</v>
      </c>
      <c r="Q9" s="11">
        <f t="shared" si="2"/>
        <v>6077.1012850000006</v>
      </c>
      <c r="R9" s="11">
        <f t="shared" si="3"/>
        <v>562.12257000000011</v>
      </c>
    </row>
    <row r="10" spans="1:18" x14ac:dyDescent="0.2">
      <c r="A10" t="s">
        <v>0</v>
      </c>
      <c r="B10" t="s">
        <v>8</v>
      </c>
      <c r="C10" t="s">
        <v>2</v>
      </c>
      <c r="D10" t="s">
        <v>3</v>
      </c>
      <c r="E10" t="s">
        <v>4</v>
      </c>
      <c r="F10" t="s">
        <v>5</v>
      </c>
      <c r="G10" t="s">
        <v>14</v>
      </c>
      <c r="H10" t="s">
        <v>7</v>
      </c>
      <c r="I10">
        <v>5</v>
      </c>
      <c r="J10" s="1">
        <v>63657.47</v>
      </c>
      <c r="K10" s="1">
        <v>43769.4</v>
      </c>
      <c r="L10" s="1">
        <v>19888.07</v>
      </c>
      <c r="M10" s="20">
        <v>3.0300000000000001E-2</v>
      </c>
      <c r="N10" s="11">
        <f t="shared" si="4"/>
        <v>1928.8213410000001</v>
      </c>
      <c r="O10" s="11">
        <f t="shared" si="0"/>
        <v>21816.891340999999</v>
      </c>
      <c r="P10" s="11">
        <f t="shared" si="1"/>
        <v>19888.07</v>
      </c>
      <c r="Q10" s="11">
        <f t="shared" si="2"/>
        <v>20852.480670500001</v>
      </c>
      <c r="R10" s="11">
        <f t="shared" si="3"/>
        <v>1928.8213410000001</v>
      </c>
    </row>
    <row r="11" spans="1:18" x14ac:dyDescent="0.2">
      <c r="A11" t="s">
        <v>0</v>
      </c>
      <c r="B11" t="s">
        <v>8</v>
      </c>
      <c r="C11" t="s">
        <v>2</v>
      </c>
      <c r="D11" t="s">
        <v>3</v>
      </c>
      <c r="E11" t="s">
        <v>4</v>
      </c>
      <c r="F11" t="s">
        <v>5</v>
      </c>
      <c r="G11" t="s">
        <v>15</v>
      </c>
      <c r="H11" t="s">
        <v>7</v>
      </c>
      <c r="I11">
        <v>4</v>
      </c>
      <c r="J11" s="1">
        <v>54148.55</v>
      </c>
      <c r="K11" s="1">
        <v>37231.279999999999</v>
      </c>
      <c r="L11" s="1">
        <v>16917.27</v>
      </c>
      <c r="M11" s="20">
        <v>3.0300000000000001E-2</v>
      </c>
      <c r="N11" s="11">
        <f t="shared" si="4"/>
        <v>1640.7010650000002</v>
      </c>
      <c r="O11" s="11">
        <f t="shared" si="0"/>
        <v>18557.971065000002</v>
      </c>
      <c r="P11" s="11">
        <f t="shared" si="1"/>
        <v>16917.27</v>
      </c>
      <c r="Q11" s="11">
        <f t="shared" si="2"/>
        <v>17737.620532500001</v>
      </c>
      <c r="R11" s="11">
        <f t="shared" si="3"/>
        <v>1640.7010650000002</v>
      </c>
    </row>
    <row r="12" spans="1:18" x14ac:dyDescent="0.2">
      <c r="A12" t="s">
        <v>0</v>
      </c>
      <c r="B12" t="s">
        <v>8</v>
      </c>
      <c r="C12" t="s">
        <v>2</v>
      </c>
      <c r="D12" t="s">
        <v>3</v>
      </c>
      <c r="E12" t="s">
        <v>4</v>
      </c>
      <c r="F12" t="s">
        <v>5</v>
      </c>
      <c r="G12" t="s">
        <v>16</v>
      </c>
      <c r="H12" t="s">
        <v>7</v>
      </c>
      <c r="I12">
        <v>1</v>
      </c>
      <c r="J12" s="1">
        <v>28642.89</v>
      </c>
      <c r="K12" s="1">
        <v>19694.189999999999</v>
      </c>
      <c r="L12" s="1">
        <v>8948.7000000000007</v>
      </c>
      <c r="M12" s="20">
        <v>3.0300000000000001E-2</v>
      </c>
      <c r="N12" s="11">
        <f t="shared" si="4"/>
        <v>867.87956699999995</v>
      </c>
      <c r="O12" s="11">
        <f t="shared" si="0"/>
        <v>9816.5795670000007</v>
      </c>
      <c r="P12" s="11">
        <f t="shared" si="1"/>
        <v>8948.7000000000007</v>
      </c>
      <c r="Q12" s="11">
        <f t="shared" si="2"/>
        <v>9382.6397835000007</v>
      </c>
      <c r="R12" s="11">
        <f t="shared" si="3"/>
        <v>867.87956699999995</v>
      </c>
    </row>
    <row r="13" spans="1:18" x14ac:dyDescent="0.2">
      <c r="A13" t="s">
        <v>0</v>
      </c>
      <c r="B13" t="s">
        <v>8</v>
      </c>
      <c r="C13" t="s">
        <v>2</v>
      </c>
      <c r="D13" t="s">
        <v>3</v>
      </c>
      <c r="E13" t="s">
        <v>4</v>
      </c>
      <c r="F13" t="s">
        <v>5</v>
      </c>
      <c r="G13" t="s">
        <v>17</v>
      </c>
      <c r="H13" t="s">
        <v>7</v>
      </c>
      <c r="I13">
        <v>1</v>
      </c>
      <c r="J13" s="1">
        <v>27258.59</v>
      </c>
      <c r="K13" s="1">
        <v>18742.37</v>
      </c>
      <c r="L13" s="1">
        <v>8516.2199999999993</v>
      </c>
      <c r="M13" s="20">
        <v>3.0300000000000001E-2</v>
      </c>
      <c r="N13" s="11">
        <f t="shared" si="4"/>
        <v>825.93527700000004</v>
      </c>
      <c r="O13" s="11">
        <f t="shared" si="0"/>
        <v>9342.1552769999998</v>
      </c>
      <c r="P13" s="11">
        <f t="shared" si="1"/>
        <v>8516.2199999999993</v>
      </c>
      <c r="Q13" s="11">
        <f t="shared" si="2"/>
        <v>8929.1876384999996</v>
      </c>
      <c r="R13" s="11">
        <f t="shared" si="3"/>
        <v>825.93527700000004</v>
      </c>
    </row>
    <row r="14" spans="1:18" x14ac:dyDescent="0.2">
      <c r="A14" t="s">
        <v>0</v>
      </c>
      <c r="B14" t="s">
        <v>18</v>
      </c>
      <c r="C14" t="s">
        <v>2</v>
      </c>
      <c r="D14" t="s">
        <v>3</v>
      </c>
      <c r="E14" t="s">
        <v>4</v>
      </c>
      <c r="F14" t="s">
        <v>5</v>
      </c>
      <c r="G14" t="s">
        <v>19</v>
      </c>
      <c r="H14" t="s">
        <v>7</v>
      </c>
      <c r="I14">
        <v>652</v>
      </c>
      <c r="J14" s="1">
        <v>11106.76</v>
      </c>
      <c r="K14" s="1">
        <v>8056.34</v>
      </c>
      <c r="L14" s="1">
        <v>3050.42</v>
      </c>
      <c r="M14" s="20">
        <v>2.81E-2</v>
      </c>
      <c r="N14" s="11">
        <f t="shared" si="4"/>
        <v>312.09995600000002</v>
      </c>
      <c r="O14" s="11">
        <f t="shared" si="0"/>
        <v>3362.5199560000001</v>
      </c>
      <c r="P14" s="11">
        <f t="shared" si="1"/>
        <v>3050.42</v>
      </c>
      <c r="Q14" s="11">
        <f t="shared" si="2"/>
        <v>3206.4699780000001</v>
      </c>
      <c r="R14" s="11">
        <f t="shared" si="3"/>
        <v>312.09995600000002</v>
      </c>
    </row>
    <row r="15" spans="1:18" x14ac:dyDescent="0.2">
      <c r="A15" t="s">
        <v>0</v>
      </c>
      <c r="B15" t="s">
        <v>18</v>
      </c>
      <c r="C15" t="s">
        <v>2</v>
      </c>
      <c r="D15" t="s">
        <v>3</v>
      </c>
      <c r="E15" t="s">
        <v>4</v>
      </c>
      <c r="F15" t="s">
        <v>5</v>
      </c>
      <c r="G15" t="s">
        <v>20</v>
      </c>
      <c r="H15" t="s">
        <v>7</v>
      </c>
      <c r="I15">
        <v>1</v>
      </c>
      <c r="J15" s="1">
        <v>41080.519999999997</v>
      </c>
      <c r="K15" s="1">
        <v>29797.94</v>
      </c>
      <c r="L15" s="1">
        <v>11282.58</v>
      </c>
      <c r="M15" s="20">
        <v>2.81E-2</v>
      </c>
      <c r="N15" s="11">
        <f t="shared" si="4"/>
        <v>1154.3626119999999</v>
      </c>
      <c r="O15" s="11">
        <f t="shared" si="0"/>
        <v>12436.942611999999</v>
      </c>
      <c r="P15" s="11">
        <f t="shared" si="1"/>
        <v>11282.58</v>
      </c>
      <c r="Q15" s="11">
        <f t="shared" si="2"/>
        <v>11859.761306</v>
      </c>
      <c r="R15" s="11">
        <f t="shared" si="3"/>
        <v>1154.3626119999999</v>
      </c>
    </row>
    <row r="16" spans="1:18" x14ac:dyDescent="0.2">
      <c r="A16" t="s">
        <v>0</v>
      </c>
      <c r="B16" t="s">
        <v>18</v>
      </c>
      <c r="C16" t="s">
        <v>2</v>
      </c>
      <c r="D16" t="s">
        <v>3</v>
      </c>
      <c r="E16" t="s">
        <v>4</v>
      </c>
      <c r="F16" t="s">
        <v>5</v>
      </c>
      <c r="G16" t="s">
        <v>21</v>
      </c>
      <c r="H16" t="s">
        <v>7</v>
      </c>
      <c r="I16">
        <v>1</v>
      </c>
      <c r="J16" s="1">
        <v>3471.72</v>
      </c>
      <c r="K16" s="1">
        <v>2518.23</v>
      </c>
      <c r="L16" s="1">
        <v>953.49</v>
      </c>
      <c r="M16" s="20">
        <v>2.81E-2</v>
      </c>
      <c r="N16" s="11">
        <f t="shared" si="4"/>
        <v>97.555331999999993</v>
      </c>
      <c r="O16" s="11">
        <f t="shared" si="0"/>
        <v>1051.0453319999999</v>
      </c>
      <c r="P16" s="11">
        <f t="shared" si="1"/>
        <v>953.49</v>
      </c>
      <c r="Q16" s="11">
        <f t="shared" si="2"/>
        <v>1002.267666</v>
      </c>
      <c r="R16" s="11">
        <f t="shared" si="3"/>
        <v>97.555331999999993</v>
      </c>
    </row>
    <row r="17" spans="8:18" x14ac:dyDescent="0.2">
      <c r="L17" s="2"/>
      <c r="O17" s="13">
        <f>SUM(O4:O16)</f>
        <v>112760.701736</v>
      </c>
      <c r="P17" s="11">
        <f>SUM(P4:P16)</f>
        <v>102778.31</v>
      </c>
      <c r="Q17" s="13">
        <f>SUM(Q4:Q16)</f>
        <v>107769.50586799999</v>
      </c>
      <c r="R17" s="13">
        <f>SUM(R4:R16)</f>
        <v>10004.601486</v>
      </c>
    </row>
    <row r="19" spans="8:18" x14ac:dyDescent="0.2">
      <c r="H19">
        <v>2011</v>
      </c>
      <c r="J19" s="2">
        <f>J20</f>
        <v>335960.87000000005</v>
      </c>
      <c r="K19" s="2">
        <f>K20-R17</f>
        <v>223177.958514</v>
      </c>
      <c r="L19" s="2">
        <f>J19-K19</f>
        <v>112782.91148600006</v>
      </c>
    </row>
    <row r="20" spans="8:18" x14ac:dyDescent="0.2">
      <c r="H20">
        <v>2012</v>
      </c>
      <c r="J20" s="2">
        <f>SUM(J4:J16)</f>
        <v>335960.87000000005</v>
      </c>
      <c r="K20" s="2">
        <f>SUM(K4:K16)</f>
        <v>233182.56</v>
      </c>
      <c r="L20" s="2">
        <f>J20-K20</f>
        <v>102778.31000000006</v>
      </c>
      <c r="M20" s="13">
        <f>R17</f>
        <v>10004.601486</v>
      </c>
    </row>
    <row r="24" spans="8:18" x14ac:dyDescent="0.2">
      <c r="M24">
        <v>3.03</v>
      </c>
    </row>
    <row r="25" spans="8:18" x14ac:dyDescent="0.2">
      <c r="M25">
        <v>2.57</v>
      </c>
    </row>
    <row r="26" spans="8:18" x14ac:dyDescent="0.2">
      <c r="M26" s="33">
        <f>+(M24+M25)/2</f>
        <v>2.8</v>
      </c>
    </row>
  </sheetData>
  <mergeCells count="1">
    <mergeCell ref="O1:P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R15"/>
  <sheetViews>
    <sheetView topLeftCell="F1" workbookViewId="0">
      <selection activeCell="M11" sqref="M11"/>
    </sheetView>
  </sheetViews>
  <sheetFormatPr defaultRowHeight="12.75" x14ac:dyDescent="0.2"/>
  <cols>
    <col min="1" max="1" width="19.85546875" bestFit="1" customWidth="1"/>
    <col min="2" max="2" width="33" bestFit="1" customWidth="1"/>
    <col min="3" max="3" width="12" bestFit="1" customWidth="1"/>
    <col min="4" max="4" width="26" bestFit="1" customWidth="1"/>
    <col min="5" max="5" width="51.7109375" bestFit="1" customWidth="1"/>
    <col min="6" max="6" width="22" bestFit="1" customWidth="1"/>
    <col min="7" max="7" width="27.28515625" bestFit="1" customWidth="1"/>
    <col min="8" max="8" width="7.5703125" bestFit="1" customWidth="1"/>
    <col min="9" max="9" width="2" bestFit="1" customWidth="1"/>
    <col min="10" max="12" width="10.28515625" bestFit="1" customWidth="1"/>
    <col min="13" max="13" width="17.5703125" bestFit="1" customWidth="1"/>
    <col min="14" max="14" width="22.140625" bestFit="1" customWidth="1"/>
    <col min="15" max="15" width="9.7109375" customWidth="1"/>
    <col min="16" max="16" width="10.140625" bestFit="1" customWidth="1"/>
    <col min="17" max="17" width="8.7109375" customWidth="1"/>
    <col min="18" max="18" width="12.5703125" bestFit="1" customWidth="1"/>
  </cols>
  <sheetData>
    <row r="2" spans="1:18" x14ac:dyDescent="0.2">
      <c r="O2" s="58" t="s">
        <v>325</v>
      </c>
      <c r="P2" s="58"/>
      <c r="R2" s="26" t="s">
        <v>460</v>
      </c>
    </row>
    <row r="3" spans="1:18" x14ac:dyDescent="0.2">
      <c r="M3" s="22" t="s">
        <v>293</v>
      </c>
      <c r="N3" s="22" t="s">
        <v>294</v>
      </c>
      <c r="O3" s="17">
        <v>40909</v>
      </c>
      <c r="P3" s="17">
        <v>41264</v>
      </c>
      <c r="Q3" s="12" t="s">
        <v>323</v>
      </c>
      <c r="R3" s="26" t="s">
        <v>296</v>
      </c>
    </row>
    <row r="4" spans="1:18" x14ac:dyDescent="0.2">
      <c r="A4" t="s">
        <v>190</v>
      </c>
      <c r="B4" t="s">
        <v>191</v>
      </c>
      <c r="C4" t="s">
        <v>192</v>
      </c>
      <c r="D4" t="s">
        <v>193</v>
      </c>
      <c r="E4" t="s">
        <v>194</v>
      </c>
      <c r="G4" t="s">
        <v>195</v>
      </c>
      <c r="H4" t="s">
        <v>196</v>
      </c>
      <c r="I4" t="s">
        <v>197</v>
      </c>
      <c r="J4" s="1" t="s">
        <v>198</v>
      </c>
      <c r="K4" s="1" t="s">
        <v>199</v>
      </c>
      <c r="L4" s="1" t="s">
        <v>200</v>
      </c>
      <c r="R4" s="26" t="s">
        <v>302</v>
      </c>
    </row>
    <row r="5" spans="1:18" x14ac:dyDescent="0.2">
      <c r="A5" t="s">
        <v>0</v>
      </c>
      <c r="B5" t="s">
        <v>8</v>
      </c>
      <c r="C5" t="s">
        <v>2</v>
      </c>
      <c r="D5" t="s">
        <v>27</v>
      </c>
      <c r="E5" t="s">
        <v>28</v>
      </c>
      <c r="F5" t="s">
        <v>5</v>
      </c>
      <c r="G5" t="s">
        <v>29</v>
      </c>
      <c r="H5" t="s">
        <v>7</v>
      </c>
      <c r="I5">
        <v>1</v>
      </c>
      <c r="J5" s="1">
        <v>25148.97</v>
      </c>
      <c r="K5" s="1">
        <v>18803.39</v>
      </c>
      <c r="L5" s="1">
        <v>6345.58</v>
      </c>
      <c r="M5" s="20">
        <v>3.0300000000000001E-2</v>
      </c>
      <c r="N5" s="11">
        <f t="shared" ref="N5:N10" si="0">+L5*M5</f>
        <v>192.271074</v>
      </c>
      <c r="O5" s="11">
        <f t="shared" ref="O5:O10" si="1">+L5+N5</f>
        <v>6537.8510740000002</v>
      </c>
      <c r="P5" s="21">
        <f t="shared" ref="P5:P10" si="2">+L5</f>
        <v>6345.58</v>
      </c>
      <c r="Q5" s="13">
        <f t="shared" ref="Q5:Q10" si="3">+(O5+P5)/2</f>
        <v>6441.715537</v>
      </c>
      <c r="R5" s="13">
        <f t="shared" ref="R5:R10" si="4">+N5</f>
        <v>192.271074</v>
      </c>
    </row>
    <row r="6" spans="1:18" x14ac:dyDescent="0.2">
      <c r="A6" t="s">
        <v>0</v>
      </c>
      <c r="B6" t="s">
        <v>8</v>
      </c>
      <c r="C6" t="s">
        <v>2</v>
      </c>
      <c r="D6" t="s">
        <v>27</v>
      </c>
      <c r="E6" t="s">
        <v>28</v>
      </c>
      <c r="F6" t="s">
        <v>5</v>
      </c>
      <c r="G6" t="s">
        <v>30</v>
      </c>
      <c r="H6" t="s">
        <v>7</v>
      </c>
      <c r="I6">
        <v>2</v>
      </c>
      <c r="J6" s="1">
        <v>19592.88</v>
      </c>
      <c r="K6" s="1">
        <v>14649.21</v>
      </c>
      <c r="L6" s="1">
        <v>4943.67</v>
      </c>
      <c r="M6" s="20">
        <v>3.0300000000000001E-2</v>
      </c>
      <c r="N6" s="11">
        <f t="shared" si="0"/>
        <v>149.79320100000001</v>
      </c>
      <c r="O6" s="11">
        <f t="shared" si="1"/>
        <v>5093.4632010000005</v>
      </c>
      <c r="P6" s="21">
        <f t="shared" si="2"/>
        <v>4943.67</v>
      </c>
      <c r="Q6" s="13">
        <f t="shared" si="3"/>
        <v>5018.5666005000003</v>
      </c>
      <c r="R6" s="13">
        <f t="shared" si="4"/>
        <v>149.79320100000001</v>
      </c>
    </row>
    <row r="7" spans="1:18" x14ac:dyDescent="0.2">
      <c r="A7" t="s">
        <v>0</v>
      </c>
      <c r="B7" t="s">
        <v>8</v>
      </c>
      <c r="C7" t="s">
        <v>2</v>
      </c>
      <c r="D7" t="s">
        <v>27</v>
      </c>
      <c r="E7" t="s">
        <v>28</v>
      </c>
      <c r="F7" t="s">
        <v>5</v>
      </c>
      <c r="G7" t="s">
        <v>31</v>
      </c>
      <c r="H7" t="s">
        <v>7</v>
      </c>
      <c r="I7">
        <v>1</v>
      </c>
      <c r="J7" s="1">
        <v>17664.86</v>
      </c>
      <c r="K7" s="1">
        <v>13207.67</v>
      </c>
      <c r="L7" s="1">
        <v>4457.1899999999996</v>
      </c>
      <c r="M7" s="20">
        <v>3.0300000000000001E-2</v>
      </c>
      <c r="N7" s="11">
        <f t="shared" si="0"/>
        <v>135.05285699999999</v>
      </c>
      <c r="O7" s="11">
        <f t="shared" si="1"/>
        <v>4592.2428569999993</v>
      </c>
      <c r="P7" s="21">
        <f t="shared" si="2"/>
        <v>4457.1899999999996</v>
      </c>
      <c r="Q7" s="13">
        <f t="shared" si="3"/>
        <v>4524.7164284999999</v>
      </c>
      <c r="R7" s="13">
        <f t="shared" si="4"/>
        <v>135.05285699999999</v>
      </c>
    </row>
    <row r="8" spans="1:18" x14ac:dyDescent="0.2">
      <c r="A8" t="s">
        <v>0</v>
      </c>
      <c r="B8" t="s">
        <v>8</v>
      </c>
      <c r="C8" t="s">
        <v>2</v>
      </c>
      <c r="D8" t="s">
        <v>27</v>
      </c>
      <c r="E8" t="s">
        <v>28</v>
      </c>
      <c r="F8" t="s">
        <v>5</v>
      </c>
      <c r="G8" t="s">
        <v>32</v>
      </c>
      <c r="H8" t="s">
        <v>7</v>
      </c>
      <c r="I8">
        <v>1</v>
      </c>
      <c r="J8" s="1">
        <v>9400.34</v>
      </c>
      <c r="K8" s="1">
        <v>7028.45</v>
      </c>
      <c r="L8" s="1">
        <v>2371.89</v>
      </c>
      <c r="M8" s="20">
        <v>3.0300000000000001E-2</v>
      </c>
      <c r="N8" s="11">
        <f t="shared" si="0"/>
        <v>71.868267000000003</v>
      </c>
      <c r="O8" s="11">
        <f t="shared" si="1"/>
        <v>2443.7582669999997</v>
      </c>
      <c r="P8" s="21">
        <f t="shared" si="2"/>
        <v>2371.89</v>
      </c>
      <c r="Q8" s="13">
        <f t="shared" si="3"/>
        <v>2407.8241334999998</v>
      </c>
      <c r="R8" s="13">
        <f t="shared" si="4"/>
        <v>71.868267000000003</v>
      </c>
    </row>
    <row r="9" spans="1:18" x14ac:dyDescent="0.2">
      <c r="A9" t="s">
        <v>0</v>
      </c>
      <c r="B9" t="s">
        <v>18</v>
      </c>
      <c r="C9" t="s">
        <v>2</v>
      </c>
      <c r="D9" t="s">
        <v>27</v>
      </c>
      <c r="E9" t="s">
        <v>28</v>
      </c>
      <c r="F9" t="s">
        <v>5</v>
      </c>
      <c r="G9" t="s">
        <v>33</v>
      </c>
      <c r="H9" t="s">
        <v>7</v>
      </c>
      <c r="I9">
        <v>2</v>
      </c>
      <c r="J9" s="1">
        <v>18723.939999999999</v>
      </c>
      <c r="K9" s="1">
        <v>14699.49</v>
      </c>
      <c r="L9" s="1">
        <v>4024.45</v>
      </c>
      <c r="M9" s="20">
        <v>2.81E-2</v>
      </c>
      <c r="N9" s="11">
        <f t="shared" si="0"/>
        <v>113.08704499999999</v>
      </c>
      <c r="O9" s="11">
        <f t="shared" si="1"/>
        <v>4137.537045</v>
      </c>
      <c r="P9" s="21">
        <f t="shared" si="2"/>
        <v>4024.45</v>
      </c>
      <c r="Q9" s="13">
        <f t="shared" si="3"/>
        <v>4080.9935224999999</v>
      </c>
      <c r="R9" s="13">
        <f t="shared" si="4"/>
        <v>113.08704499999999</v>
      </c>
    </row>
    <row r="10" spans="1:18" x14ac:dyDescent="0.2">
      <c r="A10" t="s">
        <v>0</v>
      </c>
      <c r="B10" t="s">
        <v>18</v>
      </c>
      <c r="C10" t="s">
        <v>2</v>
      </c>
      <c r="D10" t="s">
        <v>27</v>
      </c>
      <c r="E10" t="s">
        <v>28</v>
      </c>
      <c r="F10" t="s">
        <v>5</v>
      </c>
      <c r="G10" t="s">
        <v>34</v>
      </c>
      <c r="H10" t="s">
        <v>7</v>
      </c>
      <c r="I10">
        <v>1</v>
      </c>
      <c r="J10" s="1">
        <v>6682.37</v>
      </c>
      <c r="K10" s="1">
        <v>5246.09</v>
      </c>
      <c r="L10" s="1">
        <v>1436.28</v>
      </c>
      <c r="M10" s="20">
        <v>2.81E-2</v>
      </c>
      <c r="N10" s="11">
        <f t="shared" si="0"/>
        <v>40.359468</v>
      </c>
      <c r="O10" s="11">
        <f t="shared" si="1"/>
        <v>1476.6394680000001</v>
      </c>
      <c r="P10" s="21">
        <f t="shared" si="2"/>
        <v>1436.28</v>
      </c>
      <c r="Q10" s="13">
        <f t="shared" si="3"/>
        <v>1456.459734</v>
      </c>
      <c r="R10" s="13">
        <f t="shared" si="4"/>
        <v>40.359468</v>
      </c>
    </row>
    <row r="11" spans="1:18" x14ac:dyDescent="0.2">
      <c r="J11" s="2"/>
      <c r="L11" s="2">
        <f>SUM(L5:L10)</f>
        <v>23579.059999999998</v>
      </c>
      <c r="Q11" s="13">
        <f>SUM(Q5:Q10)</f>
        <v>23930.275956000001</v>
      </c>
      <c r="R11" s="13">
        <f>SUM(R5:R10)</f>
        <v>702.4319119999999</v>
      </c>
    </row>
    <row r="14" spans="1:18" x14ac:dyDescent="0.2">
      <c r="H14">
        <v>2011</v>
      </c>
      <c r="J14" s="2">
        <f>J15</f>
        <v>97213.36</v>
      </c>
      <c r="K14" s="2">
        <f>K15-R11</f>
        <v>72931.868087999988</v>
      </c>
      <c r="L14" s="2">
        <f>J14-K14</f>
        <v>24281.491912000012</v>
      </c>
    </row>
    <row r="15" spans="1:18" x14ac:dyDescent="0.2">
      <c r="H15">
        <v>2012</v>
      </c>
      <c r="J15" s="2">
        <f>SUM(J5:J11)</f>
        <v>97213.36</v>
      </c>
      <c r="K15" s="2">
        <f>SUM(K5:K11)</f>
        <v>73634.299999999988</v>
      </c>
      <c r="L15" s="2">
        <f>J15-K15</f>
        <v>23579.060000000012</v>
      </c>
      <c r="M15" s="13">
        <f>R11</f>
        <v>702.4319119999999</v>
      </c>
    </row>
  </sheetData>
  <mergeCells count="1">
    <mergeCell ref="O2:P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3:R14"/>
  <sheetViews>
    <sheetView topLeftCell="C1" workbookViewId="0">
      <selection activeCell="M9" sqref="M9"/>
    </sheetView>
  </sheetViews>
  <sheetFormatPr defaultRowHeight="12.75" x14ac:dyDescent="0.2"/>
  <cols>
    <col min="1" max="1" width="19.85546875" bestFit="1" customWidth="1"/>
    <col min="2" max="2" width="33" bestFit="1" customWidth="1"/>
    <col min="3" max="3" width="12" bestFit="1" customWidth="1"/>
    <col min="4" max="4" width="19.7109375" bestFit="1" customWidth="1"/>
    <col min="5" max="5" width="46" bestFit="1" customWidth="1"/>
    <col min="6" max="6" width="22" bestFit="1" customWidth="1"/>
    <col min="7" max="7" width="17.28515625" bestFit="1" customWidth="1"/>
    <col min="8" max="8" width="7.5703125" bestFit="1" customWidth="1"/>
    <col min="9" max="9" width="5" bestFit="1" customWidth="1"/>
    <col min="10" max="11" width="9.28515625" bestFit="1" customWidth="1"/>
    <col min="12" max="12" width="8.140625" customWidth="1"/>
    <col min="15" max="15" width="9.28515625" bestFit="1" customWidth="1"/>
    <col min="16" max="16" width="10.140625" bestFit="1" customWidth="1"/>
  </cols>
  <sheetData>
    <row r="3" spans="1:18" x14ac:dyDescent="0.2">
      <c r="O3" s="58" t="s">
        <v>325</v>
      </c>
      <c r="P3" s="58"/>
      <c r="R3" s="26" t="s">
        <v>460</v>
      </c>
    </row>
    <row r="4" spans="1:18" x14ac:dyDescent="0.2">
      <c r="M4" s="22" t="s">
        <v>293</v>
      </c>
      <c r="N4" s="22" t="s">
        <v>294</v>
      </c>
      <c r="O4" s="30">
        <v>40909</v>
      </c>
      <c r="P4" s="30">
        <v>41274</v>
      </c>
      <c r="Q4" s="22" t="s">
        <v>323</v>
      </c>
      <c r="R4" s="26" t="s">
        <v>296</v>
      </c>
    </row>
    <row r="5" spans="1:18" x14ac:dyDescent="0.2">
      <c r="A5" t="s">
        <v>190</v>
      </c>
      <c r="B5" t="s">
        <v>191</v>
      </c>
      <c r="C5" t="s">
        <v>192</v>
      </c>
      <c r="E5" t="s">
        <v>193</v>
      </c>
      <c r="F5" t="s">
        <v>194</v>
      </c>
      <c r="G5" t="s">
        <v>195</v>
      </c>
      <c r="H5" t="s">
        <v>196</v>
      </c>
      <c r="I5" t="s">
        <v>197</v>
      </c>
      <c r="J5" s="1" t="s">
        <v>198</v>
      </c>
      <c r="K5" s="1" t="s">
        <v>199</v>
      </c>
      <c r="L5" s="1" t="s">
        <v>200</v>
      </c>
      <c r="R5" s="26" t="s">
        <v>302</v>
      </c>
    </row>
    <row r="6" spans="1:18" x14ac:dyDescent="0.2">
      <c r="A6" t="s">
        <v>0</v>
      </c>
      <c r="B6" t="s">
        <v>8</v>
      </c>
      <c r="C6" t="s">
        <v>2</v>
      </c>
      <c r="D6" t="s">
        <v>22</v>
      </c>
      <c r="E6" t="s">
        <v>23</v>
      </c>
      <c r="F6" t="s">
        <v>5</v>
      </c>
      <c r="G6" t="s">
        <v>24</v>
      </c>
      <c r="H6" t="s">
        <v>7</v>
      </c>
      <c r="I6">
        <v>5</v>
      </c>
      <c r="J6" s="1">
        <v>1471.35</v>
      </c>
      <c r="K6" s="1">
        <v>1425.4</v>
      </c>
      <c r="L6" s="1">
        <v>45.95</v>
      </c>
      <c r="M6" s="20">
        <v>3.0300000000000001E-2</v>
      </c>
      <c r="N6" s="11">
        <f>+J6*M6</f>
        <v>44.581904999999999</v>
      </c>
      <c r="O6" s="11">
        <f>+L6+N6</f>
        <v>90.531904999999995</v>
      </c>
      <c r="P6" s="11">
        <f>+L6</f>
        <v>45.95</v>
      </c>
      <c r="Q6" s="11">
        <f>+(O6+P6)/2</f>
        <v>68.240952499999992</v>
      </c>
      <c r="R6" s="11">
        <f>+N6</f>
        <v>44.581904999999999</v>
      </c>
    </row>
    <row r="7" spans="1:18" x14ac:dyDescent="0.2">
      <c r="A7" t="s">
        <v>0</v>
      </c>
      <c r="B7" t="s">
        <v>18</v>
      </c>
      <c r="C7" t="s">
        <v>2</v>
      </c>
      <c r="D7" t="s">
        <v>22</v>
      </c>
      <c r="E7" t="s">
        <v>23</v>
      </c>
      <c r="F7" t="s">
        <v>5</v>
      </c>
      <c r="G7" t="s">
        <v>25</v>
      </c>
      <c r="H7" t="s">
        <v>7</v>
      </c>
      <c r="I7">
        <v>5</v>
      </c>
      <c r="J7" s="1">
        <v>177.3</v>
      </c>
      <c r="K7" s="1">
        <v>173.65</v>
      </c>
      <c r="L7" s="1">
        <v>3.65</v>
      </c>
      <c r="M7" s="20">
        <v>2.81E-2</v>
      </c>
      <c r="N7" s="11">
        <f>+J7*M7</f>
        <v>4.9821300000000006</v>
      </c>
      <c r="O7" s="11">
        <f>+L7+N7</f>
        <v>8.6321300000000001</v>
      </c>
      <c r="P7" s="11">
        <f>+L7</f>
        <v>3.65</v>
      </c>
      <c r="Q7" s="11">
        <f>+(O7+P7)/2</f>
        <v>6.1410650000000002</v>
      </c>
      <c r="R7" s="11">
        <f>+N7</f>
        <v>4.9821300000000006</v>
      </c>
    </row>
    <row r="8" spans="1:18" x14ac:dyDescent="0.2">
      <c r="A8" t="s">
        <v>0</v>
      </c>
      <c r="B8" t="s">
        <v>18</v>
      </c>
      <c r="C8" t="s">
        <v>2</v>
      </c>
      <c r="D8" t="s">
        <v>22</v>
      </c>
      <c r="E8" t="s">
        <v>23</v>
      </c>
      <c r="F8" t="s">
        <v>5</v>
      </c>
      <c r="G8" t="s">
        <v>26</v>
      </c>
      <c r="H8" t="s">
        <v>7</v>
      </c>
      <c r="I8">
        <v>1539</v>
      </c>
      <c r="J8" s="1">
        <v>523.26</v>
      </c>
      <c r="K8" s="1">
        <v>512.49</v>
      </c>
      <c r="L8" s="1">
        <v>10.77</v>
      </c>
      <c r="M8" s="20">
        <v>2.81E-2</v>
      </c>
      <c r="N8" s="11">
        <f>+J8*M8</f>
        <v>14.703606000000001</v>
      </c>
      <c r="O8" s="11">
        <f>+L8+N8</f>
        <v>25.473606</v>
      </c>
      <c r="P8" s="11">
        <f>+L8</f>
        <v>10.77</v>
      </c>
      <c r="Q8" s="11">
        <f>+(O8+P8)/2</f>
        <v>18.121803</v>
      </c>
      <c r="R8" s="11">
        <f>+N8</f>
        <v>14.703606000000001</v>
      </c>
    </row>
    <row r="9" spans="1:18" x14ac:dyDescent="0.2">
      <c r="L9" s="2">
        <f>SUM(L6:L8)</f>
        <v>60.370000000000005</v>
      </c>
      <c r="N9" s="13">
        <f>SUM(N6:N8)</f>
        <v>64.267640999999998</v>
      </c>
      <c r="O9" s="13">
        <f>SUM(O6:O8)</f>
        <v>124.637641</v>
      </c>
      <c r="P9" s="13">
        <f>SUM(P6:P8)</f>
        <v>60.370000000000005</v>
      </c>
      <c r="Q9" s="13">
        <f>SUM(Q6:Q8)</f>
        <v>92.503820499999989</v>
      </c>
      <c r="R9" s="13">
        <f>SUM(R6:R8)</f>
        <v>64.267640999999998</v>
      </c>
    </row>
    <row r="11" spans="1:18" x14ac:dyDescent="0.2">
      <c r="K11" s="2"/>
      <c r="O11" s="2"/>
      <c r="P11" s="2"/>
      <c r="Q11" s="2"/>
    </row>
    <row r="13" spans="1:18" x14ac:dyDescent="0.2">
      <c r="G13">
        <v>2012</v>
      </c>
      <c r="J13" s="2">
        <f>SUM(J6:J8)</f>
        <v>2171.91</v>
      </c>
      <c r="K13" s="2">
        <f>SUM(K6:K8)</f>
        <v>2111.54</v>
      </c>
      <c r="L13" s="2">
        <f>J13-K13</f>
        <v>60.369999999999891</v>
      </c>
      <c r="M13" s="13">
        <f>R9</f>
        <v>64.267640999999998</v>
      </c>
      <c r="N13" s="11">
        <f>N9</f>
        <v>64.267640999999998</v>
      </c>
    </row>
    <row r="14" spans="1:18" x14ac:dyDescent="0.2">
      <c r="G14">
        <v>2011</v>
      </c>
      <c r="J14" s="2">
        <f>J13</f>
        <v>2171.91</v>
      </c>
      <c r="K14" s="2">
        <f>K13-N9</f>
        <v>2047.2723590000001</v>
      </c>
      <c r="L14" s="2">
        <f>J14-K14</f>
        <v>124.6376409999998</v>
      </c>
      <c r="N14" s="11">
        <f>N9</f>
        <v>64.267640999999998</v>
      </c>
    </row>
  </sheetData>
  <mergeCells count="1">
    <mergeCell ref="O3:P3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3:Q29"/>
  <sheetViews>
    <sheetView topLeftCell="F1" workbookViewId="0">
      <selection activeCell="K29" sqref="K29"/>
    </sheetView>
  </sheetViews>
  <sheetFormatPr defaultRowHeight="12.75" x14ac:dyDescent="0.2"/>
  <cols>
    <col min="1" max="1" width="19.85546875" bestFit="1" customWidth="1"/>
    <col min="2" max="2" width="33" bestFit="1" customWidth="1"/>
    <col min="3" max="3" width="12" bestFit="1" customWidth="1"/>
    <col min="4" max="4" width="37.5703125" customWidth="1"/>
    <col min="5" max="5" width="21.7109375" customWidth="1"/>
    <col min="6" max="6" width="22" bestFit="1" customWidth="1"/>
    <col min="7" max="7" width="9.7109375" customWidth="1"/>
    <col min="8" max="8" width="7.5703125" bestFit="1" customWidth="1"/>
    <col min="9" max="9" width="11.28515625" bestFit="1" customWidth="1"/>
    <col min="10" max="10" width="16.5703125" bestFit="1" customWidth="1"/>
    <col min="11" max="11" width="15" bestFit="1" customWidth="1"/>
    <col min="12" max="12" width="17.5703125" bestFit="1" customWidth="1"/>
    <col min="13" max="13" width="22.140625" customWidth="1"/>
    <col min="14" max="14" width="9.7109375" customWidth="1"/>
    <col min="15" max="15" width="10.140625" customWidth="1"/>
    <col min="16" max="16" width="9.7109375" customWidth="1"/>
    <col min="17" max="17" width="12.5703125" customWidth="1"/>
  </cols>
  <sheetData>
    <row r="3" spans="1:17" x14ac:dyDescent="0.2">
      <c r="N3" s="58" t="s">
        <v>325</v>
      </c>
      <c r="O3" s="58"/>
      <c r="Q3" s="29" t="s">
        <v>460</v>
      </c>
    </row>
    <row r="4" spans="1:17" x14ac:dyDescent="0.2">
      <c r="L4" s="22" t="s">
        <v>293</v>
      </c>
      <c r="M4" s="22" t="s">
        <v>294</v>
      </c>
      <c r="N4" s="30">
        <v>40909</v>
      </c>
      <c r="O4" s="30">
        <v>41274</v>
      </c>
      <c r="P4" s="22" t="s">
        <v>323</v>
      </c>
      <c r="Q4" s="29" t="s">
        <v>296</v>
      </c>
    </row>
    <row r="5" spans="1:17" x14ac:dyDescent="0.2">
      <c r="A5" t="s">
        <v>190</v>
      </c>
      <c r="B5" t="s">
        <v>191</v>
      </c>
      <c r="C5" t="s">
        <v>192</v>
      </c>
      <c r="D5" t="s">
        <v>193</v>
      </c>
      <c r="E5" t="s">
        <v>194</v>
      </c>
      <c r="F5" t="s">
        <v>195</v>
      </c>
      <c r="G5" t="s">
        <v>196</v>
      </c>
      <c r="H5" t="s">
        <v>197</v>
      </c>
      <c r="I5" s="1" t="s">
        <v>198</v>
      </c>
      <c r="J5" s="1" t="s">
        <v>199</v>
      </c>
      <c r="K5" s="1" t="s">
        <v>200</v>
      </c>
      <c r="Q5" s="29" t="s">
        <v>302</v>
      </c>
    </row>
    <row r="6" spans="1:17" x14ac:dyDescent="0.2">
      <c r="A6" t="s">
        <v>0</v>
      </c>
      <c r="B6" t="s">
        <v>1</v>
      </c>
      <c r="C6" t="s">
        <v>2</v>
      </c>
      <c r="D6" s="4" t="s">
        <v>187</v>
      </c>
      <c r="E6" t="s">
        <v>5</v>
      </c>
      <c r="F6" t="s">
        <v>188</v>
      </c>
      <c r="G6" t="s">
        <v>7</v>
      </c>
      <c r="H6">
        <v>0</v>
      </c>
      <c r="I6" s="1">
        <v>1630.98</v>
      </c>
      <c r="J6" s="1">
        <v>1217.69</v>
      </c>
      <c r="K6" s="1">
        <v>413.29</v>
      </c>
      <c r="L6" s="20">
        <v>8.9999999999999993E-3</v>
      </c>
      <c r="M6" s="11">
        <f>+I6*L6</f>
        <v>14.678819999999998</v>
      </c>
      <c r="N6" s="11">
        <f>+K6+M6</f>
        <v>427.96881999999999</v>
      </c>
      <c r="O6" s="11">
        <f>+K6</f>
        <v>413.29</v>
      </c>
      <c r="P6" s="11">
        <f>+(N6+O6)/2</f>
        <v>420.62941000000001</v>
      </c>
      <c r="Q6" s="11">
        <f>+M6</f>
        <v>14.678819999999998</v>
      </c>
    </row>
    <row r="7" spans="1:17" x14ac:dyDescent="0.2">
      <c r="A7" t="s">
        <v>0</v>
      </c>
      <c r="B7" t="s">
        <v>1</v>
      </c>
      <c r="C7" t="s">
        <v>2</v>
      </c>
      <c r="D7" s="4" t="s">
        <v>187</v>
      </c>
      <c r="E7" t="s">
        <v>5</v>
      </c>
      <c r="F7" t="s">
        <v>189</v>
      </c>
      <c r="G7" t="s">
        <v>7</v>
      </c>
      <c r="H7">
        <v>0</v>
      </c>
      <c r="I7" s="1">
        <v>313.77</v>
      </c>
      <c r="J7" s="1">
        <v>234.26</v>
      </c>
      <c r="K7" s="1">
        <v>79.510000000000005</v>
      </c>
      <c r="L7" s="20">
        <v>8.9999999999999993E-3</v>
      </c>
      <c r="M7" s="11">
        <f t="shared" ref="M7:M23" si="0">+I7*L7</f>
        <v>2.8239299999999998</v>
      </c>
      <c r="N7" s="11">
        <f t="shared" ref="N7:N23" si="1">+K7+M7</f>
        <v>82.333930000000009</v>
      </c>
      <c r="O7" s="11">
        <f t="shared" ref="O7:O23" si="2">+K7</f>
        <v>79.510000000000005</v>
      </c>
      <c r="P7" s="11">
        <f t="shared" ref="P7:P23" si="3">+(N7+O7)/2</f>
        <v>80.921965</v>
      </c>
      <c r="Q7" s="11">
        <f t="shared" ref="Q7:Q23" si="4">+M7</f>
        <v>2.8239299999999998</v>
      </c>
    </row>
    <row r="8" spans="1:17" x14ac:dyDescent="0.2">
      <c r="A8" t="s">
        <v>0</v>
      </c>
      <c r="B8" t="s">
        <v>1</v>
      </c>
      <c r="C8" t="s">
        <v>2</v>
      </c>
      <c r="D8" s="4" t="s">
        <v>35</v>
      </c>
      <c r="E8" t="s">
        <v>5</v>
      </c>
      <c r="F8" t="s">
        <v>188</v>
      </c>
      <c r="G8" t="s">
        <v>7</v>
      </c>
      <c r="H8">
        <v>1</v>
      </c>
      <c r="I8" s="1">
        <v>69353.3</v>
      </c>
      <c r="J8" s="1">
        <v>51779.12</v>
      </c>
      <c r="K8" s="1">
        <v>17574.18</v>
      </c>
      <c r="L8" s="20">
        <v>8.9999999999999993E-3</v>
      </c>
      <c r="M8" s="11">
        <f t="shared" si="0"/>
        <v>624.17970000000003</v>
      </c>
      <c r="N8" s="11">
        <f t="shared" si="1"/>
        <v>18198.359700000001</v>
      </c>
      <c r="O8" s="11">
        <f t="shared" si="2"/>
        <v>17574.18</v>
      </c>
      <c r="P8" s="11">
        <f t="shared" si="3"/>
        <v>17886.269850000001</v>
      </c>
      <c r="Q8" s="11">
        <f t="shared" si="4"/>
        <v>624.17970000000003</v>
      </c>
    </row>
    <row r="9" spans="1:17" x14ac:dyDescent="0.2">
      <c r="A9" t="s">
        <v>0</v>
      </c>
      <c r="B9" t="s">
        <v>1</v>
      </c>
      <c r="C9" t="s">
        <v>2</v>
      </c>
      <c r="D9" s="4" t="s">
        <v>35</v>
      </c>
      <c r="E9" t="s">
        <v>5</v>
      </c>
      <c r="F9" t="s">
        <v>189</v>
      </c>
      <c r="G9" t="s">
        <v>7</v>
      </c>
      <c r="H9">
        <v>1</v>
      </c>
      <c r="I9" s="1">
        <v>13342.33</v>
      </c>
      <c r="J9" s="1">
        <v>9961.3700000000008</v>
      </c>
      <c r="K9" s="1">
        <v>3380.96</v>
      </c>
      <c r="L9" s="20">
        <v>8.9999999999999993E-3</v>
      </c>
      <c r="M9" s="11">
        <f t="shared" si="0"/>
        <v>120.08096999999999</v>
      </c>
      <c r="N9" s="11">
        <f t="shared" si="1"/>
        <v>3501.04097</v>
      </c>
      <c r="O9" s="11">
        <f t="shared" si="2"/>
        <v>3380.96</v>
      </c>
      <c r="P9" s="11">
        <f t="shared" si="3"/>
        <v>3441.000485</v>
      </c>
      <c r="Q9" s="11">
        <f t="shared" si="4"/>
        <v>120.08096999999999</v>
      </c>
    </row>
    <row r="10" spans="1:17" x14ac:dyDescent="0.2">
      <c r="A10" t="s">
        <v>0</v>
      </c>
      <c r="B10" t="s">
        <v>8</v>
      </c>
      <c r="C10" t="s">
        <v>2</v>
      </c>
      <c r="D10" s="4" t="s">
        <v>35</v>
      </c>
      <c r="E10" t="s">
        <v>5</v>
      </c>
      <c r="F10" t="s">
        <v>36</v>
      </c>
      <c r="G10" t="s">
        <v>7</v>
      </c>
      <c r="H10">
        <v>6</v>
      </c>
      <c r="I10" s="1">
        <v>9220.1299999999992</v>
      </c>
      <c r="J10" s="1">
        <v>6531.52</v>
      </c>
      <c r="K10" s="1">
        <v>2688.61</v>
      </c>
      <c r="L10" s="20">
        <v>3.0300000000000001E-2</v>
      </c>
      <c r="M10" s="11">
        <f t="shared" si="0"/>
        <v>279.36993899999999</v>
      </c>
      <c r="N10" s="11">
        <f t="shared" si="1"/>
        <v>2967.9799390000003</v>
      </c>
      <c r="O10" s="11">
        <f t="shared" si="2"/>
        <v>2688.61</v>
      </c>
      <c r="P10" s="11">
        <f t="shared" si="3"/>
        <v>2828.2949695000002</v>
      </c>
      <c r="Q10" s="11">
        <f t="shared" si="4"/>
        <v>279.36993899999999</v>
      </c>
    </row>
    <row r="11" spans="1:17" x14ac:dyDescent="0.2">
      <c r="A11" t="s">
        <v>0</v>
      </c>
      <c r="B11" t="s">
        <v>8</v>
      </c>
      <c r="C11" t="s">
        <v>2</v>
      </c>
      <c r="D11" s="4" t="s">
        <v>35</v>
      </c>
      <c r="E11" t="s">
        <v>5</v>
      </c>
      <c r="F11" t="s">
        <v>37</v>
      </c>
      <c r="G11" t="s">
        <v>7</v>
      </c>
      <c r="H11">
        <v>22</v>
      </c>
      <c r="I11" s="1">
        <v>46139.01</v>
      </c>
      <c r="J11" s="1">
        <v>32684.75</v>
      </c>
      <c r="K11" s="1">
        <v>13454.26</v>
      </c>
      <c r="L11" s="20">
        <v>3.0300000000000001E-2</v>
      </c>
      <c r="M11" s="11">
        <f t="shared" si="0"/>
        <v>1398.012003</v>
      </c>
      <c r="N11" s="11">
        <f t="shared" si="1"/>
        <v>14852.272003</v>
      </c>
      <c r="O11" s="11">
        <f t="shared" si="2"/>
        <v>13454.26</v>
      </c>
      <c r="P11" s="11">
        <f t="shared" si="3"/>
        <v>14153.2660015</v>
      </c>
      <c r="Q11" s="11">
        <f t="shared" si="4"/>
        <v>1398.012003</v>
      </c>
    </row>
    <row r="12" spans="1:17" x14ac:dyDescent="0.2">
      <c r="A12" t="s">
        <v>0</v>
      </c>
      <c r="B12" t="s">
        <v>8</v>
      </c>
      <c r="C12" t="s">
        <v>2</v>
      </c>
      <c r="D12" s="4" t="s">
        <v>35</v>
      </c>
      <c r="E12" t="s">
        <v>5</v>
      </c>
      <c r="F12" t="s">
        <v>38</v>
      </c>
      <c r="G12" t="s">
        <v>7</v>
      </c>
      <c r="H12">
        <v>11</v>
      </c>
      <c r="I12" s="1">
        <v>24826.58</v>
      </c>
      <c r="J12" s="1">
        <v>17587.080000000002</v>
      </c>
      <c r="K12" s="1">
        <v>7239.5</v>
      </c>
      <c r="L12" s="20">
        <v>3.0300000000000001E-2</v>
      </c>
      <c r="M12" s="11">
        <f t="shared" si="0"/>
        <v>752.24537400000008</v>
      </c>
      <c r="N12" s="11">
        <f t="shared" si="1"/>
        <v>7991.7453740000001</v>
      </c>
      <c r="O12" s="11">
        <f t="shared" si="2"/>
        <v>7239.5</v>
      </c>
      <c r="P12" s="11">
        <f t="shared" si="3"/>
        <v>7615.622687</v>
      </c>
      <c r="Q12" s="11">
        <f t="shared" si="4"/>
        <v>752.24537400000008</v>
      </c>
    </row>
    <row r="13" spans="1:17" x14ac:dyDescent="0.2">
      <c r="A13" t="s">
        <v>0</v>
      </c>
      <c r="B13" t="s">
        <v>8</v>
      </c>
      <c r="C13" t="s">
        <v>2</v>
      </c>
      <c r="D13" s="4" t="s">
        <v>35</v>
      </c>
      <c r="E13" t="s">
        <v>5</v>
      </c>
      <c r="F13" t="s">
        <v>39</v>
      </c>
      <c r="G13" t="s">
        <v>7</v>
      </c>
      <c r="H13">
        <v>7</v>
      </c>
      <c r="I13" s="1">
        <v>18128.2</v>
      </c>
      <c r="J13" s="1">
        <v>12841.97</v>
      </c>
      <c r="K13" s="1">
        <v>5286.23</v>
      </c>
      <c r="L13" s="20">
        <v>3.0300000000000001E-2</v>
      </c>
      <c r="M13" s="11">
        <f t="shared" si="0"/>
        <v>549.28446000000008</v>
      </c>
      <c r="N13" s="11">
        <f t="shared" si="1"/>
        <v>5835.5144599999994</v>
      </c>
      <c r="O13" s="11">
        <f t="shared" si="2"/>
        <v>5286.23</v>
      </c>
      <c r="P13" s="11">
        <f t="shared" si="3"/>
        <v>5560.872229999999</v>
      </c>
      <c r="Q13" s="11">
        <f t="shared" si="4"/>
        <v>549.28446000000008</v>
      </c>
    </row>
    <row r="14" spans="1:17" x14ac:dyDescent="0.2">
      <c r="A14" t="s">
        <v>0</v>
      </c>
      <c r="B14" t="s">
        <v>8</v>
      </c>
      <c r="C14" t="s">
        <v>2</v>
      </c>
      <c r="D14" s="4" t="s">
        <v>35</v>
      </c>
      <c r="E14" t="s">
        <v>5</v>
      </c>
      <c r="F14" t="s">
        <v>40</v>
      </c>
      <c r="G14" t="s">
        <v>7</v>
      </c>
      <c r="H14">
        <v>3</v>
      </c>
      <c r="I14" s="1">
        <v>11789.62</v>
      </c>
      <c r="J14" s="1">
        <v>8351.73</v>
      </c>
      <c r="K14" s="1">
        <v>3437.89</v>
      </c>
      <c r="L14" s="20">
        <v>3.0300000000000001E-2</v>
      </c>
      <c r="M14" s="11">
        <f t="shared" si="0"/>
        <v>357.22548600000005</v>
      </c>
      <c r="N14" s="11">
        <f t="shared" si="1"/>
        <v>3795.1154859999997</v>
      </c>
      <c r="O14" s="11">
        <f t="shared" si="2"/>
        <v>3437.89</v>
      </c>
      <c r="P14" s="11">
        <f t="shared" si="3"/>
        <v>3616.502743</v>
      </c>
      <c r="Q14" s="11">
        <f t="shared" si="4"/>
        <v>357.22548600000005</v>
      </c>
    </row>
    <row r="15" spans="1:17" x14ac:dyDescent="0.2">
      <c r="A15" t="s">
        <v>0</v>
      </c>
      <c r="B15" t="s">
        <v>18</v>
      </c>
      <c r="C15" t="s">
        <v>2</v>
      </c>
      <c r="D15" s="4" t="s">
        <v>35</v>
      </c>
      <c r="E15" t="s">
        <v>5</v>
      </c>
      <c r="F15" t="s">
        <v>41</v>
      </c>
      <c r="G15" t="s">
        <v>7</v>
      </c>
      <c r="H15">
        <v>39548</v>
      </c>
      <c r="I15" s="1">
        <v>83954.1</v>
      </c>
      <c r="J15" s="1">
        <v>62655.97</v>
      </c>
      <c r="K15" s="1">
        <v>21298.13</v>
      </c>
      <c r="L15" s="20">
        <v>2.81E-2</v>
      </c>
      <c r="M15" s="11">
        <f t="shared" si="0"/>
        <v>2359.1102100000003</v>
      </c>
      <c r="N15" s="11">
        <f t="shared" si="1"/>
        <v>23657.24021</v>
      </c>
      <c r="O15" s="11">
        <f t="shared" si="2"/>
        <v>21298.13</v>
      </c>
      <c r="P15" s="11">
        <f t="shared" si="3"/>
        <v>22477.685105</v>
      </c>
      <c r="Q15" s="11">
        <f t="shared" si="4"/>
        <v>2359.1102100000003</v>
      </c>
    </row>
    <row r="16" spans="1:17" x14ac:dyDescent="0.2">
      <c r="A16" t="s">
        <v>0</v>
      </c>
      <c r="B16" t="s">
        <v>18</v>
      </c>
      <c r="C16" t="s">
        <v>2</v>
      </c>
      <c r="D16" s="4" t="s">
        <v>35</v>
      </c>
      <c r="E16" t="s">
        <v>5</v>
      </c>
      <c r="F16" t="s">
        <v>42</v>
      </c>
      <c r="G16" t="s">
        <v>7</v>
      </c>
      <c r="H16">
        <v>600</v>
      </c>
      <c r="I16" s="1">
        <v>2443.61</v>
      </c>
      <c r="J16" s="1">
        <v>1823.7</v>
      </c>
      <c r="K16" s="1">
        <v>619.91</v>
      </c>
      <c r="L16" s="20">
        <v>2.81E-2</v>
      </c>
      <c r="M16" s="11">
        <f t="shared" si="0"/>
        <v>68.665441000000001</v>
      </c>
      <c r="N16" s="11">
        <f t="shared" si="1"/>
        <v>688.57544099999996</v>
      </c>
      <c r="O16" s="11">
        <f t="shared" si="2"/>
        <v>619.91</v>
      </c>
      <c r="P16" s="11">
        <f t="shared" si="3"/>
        <v>654.2427204999999</v>
      </c>
      <c r="Q16" s="11">
        <f t="shared" si="4"/>
        <v>68.665441000000001</v>
      </c>
    </row>
    <row r="17" spans="1:17" x14ac:dyDescent="0.2">
      <c r="A17" t="s">
        <v>0</v>
      </c>
      <c r="B17" t="s">
        <v>18</v>
      </c>
      <c r="C17" t="s">
        <v>2</v>
      </c>
      <c r="D17" s="4" t="s">
        <v>35</v>
      </c>
      <c r="E17" t="s">
        <v>5</v>
      </c>
      <c r="F17" t="s">
        <v>43</v>
      </c>
      <c r="G17" t="s">
        <v>7</v>
      </c>
      <c r="H17">
        <v>2</v>
      </c>
      <c r="I17" s="1">
        <v>90587.33</v>
      </c>
      <c r="J17" s="1">
        <v>67606.429999999993</v>
      </c>
      <c r="K17" s="1">
        <v>22980.9</v>
      </c>
      <c r="L17" s="20">
        <v>2.81E-2</v>
      </c>
      <c r="M17" s="11">
        <f t="shared" si="0"/>
        <v>2545.5039729999999</v>
      </c>
      <c r="N17" s="11">
        <f t="shared" si="1"/>
        <v>25526.403973</v>
      </c>
      <c r="O17" s="11">
        <f t="shared" si="2"/>
        <v>22980.9</v>
      </c>
      <c r="P17" s="11">
        <f t="shared" si="3"/>
        <v>24253.651986500001</v>
      </c>
      <c r="Q17" s="11">
        <f t="shared" si="4"/>
        <v>2545.5039729999999</v>
      </c>
    </row>
    <row r="18" spans="1:17" x14ac:dyDescent="0.2">
      <c r="A18" t="s">
        <v>0</v>
      </c>
      <c r="B18" t="s">
        <v>18</v>
      </c>
      <c r="C18" t="s">
        <v>2</v>
      </c>
      <c r="D18" s="4" t="s">
        <v>35</v>
      </c>
      <c r="E18" t="s">
        <v>5</v>
      </c>
      <c r="F18" t="s">
        <v>44</v>
      </c>
      <c r="G18" t="s">
        <v>7</v>
      </c>
      <c r="H18">
        <v>27300</v>
      </c>
      <c r="I18" s="1">
        <v>16473.599999999999</v>
      </c>
      <c r="J18" s="1">
        <v>12294.45</v>
      </c>
      <c r="K18" s="1">
        <v>4179.1499999999996</v>
      </c>
      <c r="L18" s="20">
        <v>2.81E-2</v>
      </c>
      <c r="M18" s="11">
        <f t="shared" si="0"/>
        <v>462.90815999999995</v>
      </c>
      <c r="N18" s="11">
        <f t="shared" si="1"/>
        <v>4642.0581599999996</v>
      </c>
      <c r="O18" s="11">
        <f t="shared" si="2"/>
        <v>4179.1499999999996</v>
      </c>
      <c r="P18" s="11">
        <f t="shared" si="3"/>
        <v>4410.6040799999992</v>
      </c>
      <c r="Q18" s="11">
        <f t="shared" si="4"/>
        <v>462.90815999999995</v>
      </c>
    </row>
    <row r="19" spans="1:17" x14ac:dyDescent="0.2">
      <c r="A19" t="s">
        <v>0</v>
      </c>
      <c r="B19" t="s">
        <v>18</v>
      </c>
      <c r="C19" t="s">
        <v>2</v>
      </c>
      <c r="D19" s="4" t="s">
        <v>35</v>
      </c>
      <c r="E19" t="s">
        <v>5</v>
      </c>
      <c r="F19" t="s">
        <v>45</v>
      </c>
      <c r="G19" t="s">
        <v>7</v>
      </c>
      <c r="H19">
        <v>1</v>
      </c>
      <c r="I19" s="1">
        <v>13452.51</v>
      </c>
      <c r="J19" s="1">
        <v>10039.77</v>
      </c>
      <c r="K19" s="1">
        <v>3412.74</v>
      </c>
      <c r="L19" s="20">
        <v>2.81E-2</v>
      </c>
      <c r="M19" s="11">
        <f t="shared" si="0"/>
        <v>378.01553100000001</v>
      </c>
      <c r="N19" s="11">
        <f t="shared" si="1"/>
        <v>3790.7555309999998</v>
      </c>
      <c r="O19" s="11">
        <f t="shared" si="2"/>
        <v>3412.74</v>
      </c>
      <c r="P19" s="11">
        <f t="shared" si="3"/>
        <v>3601.7477654999998</v>
      </c>
      <c r="Q19" s="11">
        <f t="shared" si="4"/>
        <v>378.01553100000001</v>
      </c>
    </row>
    <row r="20" spans="1:17" x14ac:dyDescent="0.2">
      <c r="A20" t="s">
        <v>0</v>
      </c>
      <c r="B20" t="s">
        <v>18</v>
      </c>
      <c r="C20" t="s">
        <v>2</v>
      </c>
      <c r="D20" s="4" t="s">
        <v>35</v>
      </c>
      <c r="E20" t="s">
        <v>5</v>
      </c>
      <c r="F20" t="s">
        <v>46</v>
      </c>
      <c r="G20" t="s">
        <v>7</v>
      </c>
      <c r="H20">
        <v>1</v>
      </c>
      <c r="I20" s="1">
        <v>4276.45</v>
      </c>
      <c r="J20" s="1">
        <v>3191.57</v>
      </c>
      <c r="K20" s="1">
        <v>1084.8800000000001</v>
      </c>
      <c r="L20" s="20">
        <v>2.81E-2</v>
      </c>
      <c r="M20" s="11">
        <f t="shared" si="0"/>
        <v>120.168245</v>
      </c>
      <c r="N20" s="11">
        <f t="shared" si="1"/>
        <v>1205.0482450000002</v>
      </c>
      <c r="O20" s="11">
        <f t="shared" si="2"/>
        <v>1084.8800000000001</v>
      </c>
      <c r="P20" s="11">
        <f t="shared" si="3"/>
        <v>1144.9641225</v>
      </c>
      <c r="Q20" s="11">
        <f t="shared" si="4"/>
        <v>120.168245</v>
      </c>
    </row>
    <row r="21" spans="1:17" x14ac:dyDescent="0.2">
      <c r="A21" t="s">
        <v>0</v>
      </c>
      <c r="B21" t="s">
        <v>18</v>
      </c>
      <c r="C21" t="s">
        <v>2</v>
      </c>
      <c r="D21" s="4" t="s">
        <v>35</v>
      </c>
      <c r="E21" t="s">
        <v>5</v>
      </c>
      <c r="F21" t="s">
        <v>47</v>
      </c>
      <c r="G21" t="s">
        <v>7</v>
      </c>
      <c r="H21">
        <v>1</v>
      </c>
      <c r="I21" s="1">
        <v>10886.93</v>
      </c>
      <c r="J21" s="1">
        <v>8125.05</v>
      </c>
      <c r="K21" s="1">
        <v>2761.88</v>
      </c>
      <c r="L21" s="20">
        <v>2.81E-2</v>
      </c>
      <c r="M21" s="11">
        <f t="shared" si="0"/>
        <v>305.92273299999999</v>
      </c>
      <c r="N21" s="11">
        <f t="shared" si="1"/>
        <v>3067.802733</v>
      </c>
      <c r="O21" s="11">
        <f t="shared" si="2"/>
        <v>2761.88</v>
      </c>
      <c r="P21" s="11">
        <f t="shared" si="3"/>
        <v>2914.8413664999998</v>
      </c>
      <c r="Q21" s="11">
        <f t="shared" si="4"/>
        <v>305.92273299999999</v>
      </c>
    </row>
    <row r="22" spans="1:17" x14ac:dyDescent="0.2">
      <c r="A22" t="s">
        <v>0</v>
      </c>
      <c r="B22" t="s">
        <v>18</v>
      </c>
      <c r="C22" t="s">
        <v>2</v>
      </c>
      <c r="D22" s="4" t="s">
        <v>35</v>
      </c>
      <c r="E22" t="s">
        <v>5</v>
      </c>
      <c r="F22" t="s">
        <v>48</v>
      </c>
      <c r="G22" t="s">
        <v>7</v>
      </c>
      <c r="H22">
        <v>2</v>
      </c>
      <c r="I22" s="1">
        <v>21771.49</v>
      </c>
      <c r="J22" s="1">
        <v>16248.33</v>
      </c>
      <c r="K22" s="1">
        <v>5523.16</v>
      </c>
      <c r="L22" s="20">
        <v>2.81E-2</v>
      </c>
      <c r="M22" s="11">
        <f t="shared" si="0"/>
        <v>611.7788690000001</v>
      </c>
      <c r="N22" s="11">
        <f t="shared" si="1"/>
        <v>6134.9388689999996</v>
      </c>
      <c r="O22" s="11">
        <f t="shared" si="2"/>
        <v>5523.16</v>
      </c>
      <c r="P22" s="11">
        <f t="shared" si="3"/>
        <v>5829.0494344999997</v>
      </c>
      <c r="Q22" s="11">
        <f t="shared" si="4"/>
        <v>611.7788690000001</v>
      </c>
    </row>
    <row r="23" spans="1:17" x14ac:dyDescent="0.2">
      <c r="A23" t="s">
        <v>0</v>
      </c>
      <c r="B23" t="s">
        <v>18</v>
      </c>
      <c r="C23" t="s">
        <v>2</v>
      </c>
      <c r="D23" s="4" t="s">
        <v>35</v>
      </c>
      <c r="E23" t="s">
        <v>5</v>
      </c>
      <c r="F23" t="s">
        <v>49</v>
      </c>
      <c r="G23" t="s">
        <v>7</v>
      </c>
      <c r="H23">
        <v>0</v>
      </c>
      <c r="I23" s="1">
        <v>0</v>
      </c>
      <c r="J23" s="1">
        <v>0</v>
      </c>
      <c r="K23" s="1">
        <v>0</v>
      </c>
      <c r="L23" s="20">
        <v>2.81E-2</v>
      </c>
      <c r="M23" s="11">
        <f t="shared" si="0"/>
        <v>0</v>
      </c>
      <c r="N23" s="11">
        <f t="shared" si="1"/>
        <v>0</v>
      </c>
      <c r="O23" s="11">
        <f t="shared" si="2"/>
        <v>0</v>
      </c>
      <c r="P23" s="11">
        <f t="shared" si="3"/>
        <v>0</v>
      </c>
      <c r="Q23" s="11">
        <f t="shared" si="4"/>
        <v>0</v>
      </c>
    </row>
    <row r="24" spans="1:17" x14ac:dyDescent="0.2">
      <c r="K24" s="2">
        <f>SUM(K6:K23)</f>
        <v>115415.18000000001</v>
      </c>
      <c r="N24" s="13">
        <f>SUM(N6:N23)</f>
        <v>126365.153844</v>
      </c>
      <c r="O24" s="13">
        <f>SUM(O6:O23)</f>
        <v>115415.18000000001</v>
      </c>
      <c r="P24" s="13">
        <f>SUM(P6:P23)</f>
        <v>120890.166922</v>
      </c>
      <c r="Q24" s="13">
        <f>SUM(Q6:Q23)</f>
        <v>10949.973844000002</v>
      </c>
    </row>
    <row r="28" spans="1:17" x14ac:dyDescent="0.2">
      <c r="H28">
        <v>2011</v>
      </c>
      <c r="I28" s="2">
        <f>I29</f>
        <v>438589.94</v>
      </c>
      <c r="J28" s="2">
        <f>J29-Q24</f>
        <v>312224.78615600005</v>
      </c>
      <c r="K28" s="2">
        <f>I28-J28</f>
        <v>126365.15384399996</v>
      </c>
    </row>
    <row r="29" spans="1:17" x14ac:dyDescent="0.2">
      <c r="H29">
        <v>2012</v>
      </c>
      <c r="I29" s="2">
        <f>SUM(I6:I23)</f>
        <v>438589.94</v>
      </c>
      <c r="J29" s="2">
        <f>SUM(J6:J23)</f>
        <v>323174.76000000007</v>
      </c>
      <c r="K29" s="2">
        <f>I29-J29</f>
        <v>115415.17999999993</v>
      </c>
      <c r="L29" s="13">
        <f>Q24</f>
        <v>10949.973844000002</v>
      </c>
    </row>
  </sheetData>
  <mergeCells count="1">
    <mergeCell ref="N3:O3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3:R19"/>
  <sheetViews>
    <sheetView topLeftCell="B1" workbookViewId="0">
      <selection activeCell="M14" sqref="M14"/>
    </sheetView>
  </sheetViews>
  <sheetFormatPr defaultRowHeight="12.75" x14ac:dyDescent="0.2"/>
  <cols>
    <col min="1" max="1" width="19.85546875" bestFit="1" customWidth="1"/>
    <col min="2" max="2" width="33" bestFit="1" customWidth="1"/>
    <col min="3" max="3" width="12" bestFit="1" customWidth="1"/>
    <col min="4" max="4" width="20.42578125" bestFit="1" customWidth="1"/>
    <col min="5" max="5" width="21.28515625" customWidth="1"/>
    <col min="6" max="6" width="22" bestFit="1" customWidth="1"/>
    <col min="7" max="7" width="33" bestFit="1" customWidth="1"/>
    <col min="8" max="8" width="7.5703125" customWidth="1"/>
    <col min="9" max="9" width="5" customWidth="1"/>
    <col min="10" max="10" width="11.28515625" bestFit="1" customWidth="1"/>
    <col min="11" max="11" width="11.85546875" customWidth="1"/>
    <col min="12" max="12" width="10.28515625" bestFit="1" customWidth="1"/>
    <col min="13" max="13" width="17.5703125" bestFit="1" customWidth="1"/>
    <col min="14" max="14" width="22.140625" customWidth="1"/>
    <col min="15" max="15" width="8.7109375" customWidth="1"/>
    <col min="16" max="16" width="10.140625" customWidth="1"/>
    <col min="17" max="17" width="8.7109375" customWidth="1"/>
    <col min="18" max="18" width="12.5703125" customWidth="1"/>
  </cols>
  <sheetData>
    <row r="3" spans="1:18" x14ac:dyDescent="0.2">
      <c r="O3" s="58" t="s">
        <v>325</v>
      </c>
      <c r="P3" s="58"/>
      <c r="R3" s="29" t="s">
        <v>460</v>
      </c>
    </row>
    <row r="4" spans="1:18" x14ac:dyDescent="0.2">
      <c r="M4" s="22" t="s">
        <v>293</v>
      </c>
      <c r="N4" s="22" t="s">
        <v>294</v>
      </c>
      <c r="O4" s="30">
        <v>40909</v>
      </c>
      <c r="P4" s="30">
        <v>41274</v>
      </c>
      <c r="Q4" s="22" t="s">
        <v>323</v>
      </c>
      <c r="R4" s="29" t="s">
        <v>296</v>
      </c>
    </row>
    <row r="5" spans="1:18" x14ac:dyDescent="0.2">
      <c r="A5" t="s">
        <v>190</v>
      </c>
      <c r="B5" t="s">
        <v>191</v>
      </c>
      <c r="C5" t="s">
        <v>192</v>
      </c>
      <c r="D5" t="s">
        <v>193</v>
      </c>
      <c r="E5" t="s">
        <v>193</v>
      </c>
      <c r="F5" t="s">
        <v>194</v>
      </c>
      <c r="G5" t="s">
        <v>195</v>
      </c>
      <c r="H5" t="s">
        <v>196</v>
      </c>
      <c r="I5" t="s">
        <v>197</v>
      </c>
      <c r="J5" s="1" t="s">
        <v>198</v>
      </c>
      <c r="K5" s="1" t="s">
        <v>199</v>
      </c>
      <c r="L5" s="1" t="s">
        <v>200</v>
      </c>
      <c r="R5" s="29" t="s">
        <v>302</v>
      </c>
    </row>
    <row r="6" spans="1:18" x14ac:dyDescent="0.2">
      <c r="A6" t="s">
        <v>0</v>
      </c>
      <c r="B6" t="s">
        <v>8</v>
      </c>
      <c r="C6" t="s">
        <v>2</v>
      </c>
      <c r="D6" t="s">
        <v>50</v>
      </c>
      <c r="E6" t="s">
        <v>51</v>
      </c>
      <c r="F6" t="s">
        <v>5</v>
      </c>
      <c r="G6" t="s">
        <v>52</v>
      </c>
      <c r="H6" t="s">
        <v>7</v>
      </c>
      <c r="I6">
        <v>1</v>
      </c>
      <c r="J6" s="1">
        <v>37587.230000000003</v>
      </c>
      <c r="K6" s="1">
        <v>26626.69</v>
      </c>
      <c r="L6" s="1">
        <v>10960.54</v>
      </c>
      <c r="M6" s="20">
        <v>3.0300000000000001E-2</v>
      </c>
      <c r="N6" s="11">
        <f>+J6*M6</f>
        <v>1138.8930690000002</v>
      </c>
      <c r="O6" s="11">
        <f>+L6+M6</f>
        <v>10960.570300000001</v>
      </c>
      <c r="P6" s="11">
        <f>+L6</f>
        <v>10960.54</v>
      </c>
      <c r="Q6" s="11">
        <f>+(P6+P6)/2</f>
        <v>10960.54</v>
      </c>
      <c r="R6" s="11">
        <f>+N6</f>
        <v>1138.8930690000002</v>
      </c>
    </row>
    <row r="7" spans="1:18" x14ac:dyDescent="0.2">
      <c r="A7" t="s">
        <v>0</v>
      </c>
      <c r="B7" t="s">
        <v>8</v>
      </c>
      <c r="C7" t="s">
        <v>2</v>
      </c>
      <c r="D7" t="s">
        <v>50</v>
      </c>
      <c r="E7" t="s">
        <v>51</v>
      </c>
      <c r="F7" t="s">
        <v>5</v>
      </c>
      <c r="G7" t="s">
        <v>53</v>
      </c>
      <c r="H7" t="s">
        <v>7</v>
      </c>
      <c r="I7">
        <v>1</v>
      </c>
      <c r="J7" s="1">
        <v>17191.580000000002</v>
      </c>
      <c r="K7" s="1">
        <v>12178.47</v>
      </c>
      <c r="L7" s="1">
        <v>5013.1099999999997</v>
      </c>
      <c r="M7" s="20">
        <v>3.0300000000000001E-2</v>
      </c>
      <c r="N7" s="11">
        <f t="shared" ref="N7:N14" si="0">+J7*M7</f>
        <v>520.90487400000006</v>
      </c>
      <c r="O7" s="11">
        <f t="shared" ref="O7:O14" si="1">+L7+M7</f>
        <v>5013.1403</v>
      </c>
      <c r="P7" s="11">
        <f t="shared" ref="P7:P14" si="2">+L7</f>
        <v>5013.1099999999997</v>
      </c>
      <c r="Q7" s="11">
        <f t="shared" ref="Q7:Q14" si="3">+(P7+P7)/2</f>
        <v>5013.1099999999997</v>
      </c>
      <c r="R7" s="11">
        <f t="shared" ref="R7:R14" si="4">+N7</f>
        <v>520.90487400000006</v>
      </c>
    </row>
    <row r="8" spans="1:18" x14ac:dyDescent="0.2">
      <c r="A8" t="s">
        <v>0</v>
      </c>
      <c r="B8" t="s">
        <v>8</v>
      </c>
      <c r="C8" t="s">
        <v>2</v>
      </c>
      <c r="D8" t="s">
        <v>50</v>
      </c>
      <c r="E8" t="s">
        <v>51</v>
      </c>
      <c r="F8" t="s">
        <v>5</v>
      </c>
      <c r="G8" t="s">
        <v>54</v>
      </c>
      <c r="H8" t="s">
        <v>7</v>
      </c>
      <c r="I8">
        <v>1</v>
      </c>
      <c r="J8" s="1">
        <v>5344.6</v>
      </c>
      <c r="K8" s="1">
        <v>3786.1</v>
      </c>
      <c r="L8" s="1">
        <v>1558.5</v>
      </c>
      <c r="M8" s="20">
        <v>3.0300000000000001E-2</v>
      </c>
      <c r="N8" s="11">
        <f t="shared" si="0"/>
        <v>161.94138000000001</v>
      </c>
      <c r="O8" s="11">
        <f t="shared" si="1"/>
        <v>1558.5302999999999</v>
      </c>
      <c r="P8" s="11">
        <f t="shared" si="2"/>
        <v>1558.5</v>
      </c>
      <c r="Q8" s="11">
        <f t="shared" si="3"/>
        <v>1558.5</v>
      </c>
      <c r="R8" s="11">
        <f t="shared" si="4"/>
        <v>161.94138000000001</v>
      </c>
    </row>
    <row r="9" spans="1:18" x14ac:dyDescent="0.2">
      <c r="A9" t="s">
        <v>0</v>
      </c>
      <c r="B9" t="s">
        <v>8</v>
      </c>
      <c r="C9" t="s">
        <v>2</v>
      </c>
      <c r="D9" t="s">
        <v>50</v>
      </c>
      <c r="E9" t="s">
        <v>51</v>
      </c>
      <c r="F9" t="s">
        <v>5</v>
      </c>
      <c r="G9" t="s">
        <v>55</v>
      </c>
      <c r="H9" t="s">
        <v>7</v>
      </c>
      <c r="I9">
        <v>3</v>
      </c>
      <c r="J9" s="1">
        <v>49919.09</v>
      </c>
      <c r="K9" s="1">
        <v>35362.550000000003</v>
      </c>
      <c r="L9" s="1">
        <v>14556.54</v>
      </c>
      <c r="M9" s="20">
        <v>3.0300000000000001E-2</v>
      </c>
      <c r="N9" s="11">
        <f t="shared" si="0"/>
        <v>1512.5484269999999</v>
      </c>
      <c r="O9" s="11">
        <f t="shared" si="1"/>
        <v>14556.570300000001</v>
      </c>
      <c r="P9" s="11">
        <f t="shared" si="2"/>
        <v>14556.54</v>
      </c>
      <c r="Q9" s="11">
        <f t="shared" si="3"/>
        <v>14556.54</v>
      </c>
      <c r="R9" s="11">
        <f t="shared" si="4"/>
        <v>1512.5484269999999</v>
      </c>
    </row>
    <row r="10" spans="1:18" x14ac:dyDescent="0.2">
      <c r="A10" t="s">
        <v>0</v>
      </c>
      <c r="B10" t="s">
        <v>8</v>
      </c>
      <c r="C10" t="s">
        <v>2</v>
      </c>
      <c r="D10" t="s">
        <v>50</v>
      </c>
      <c r="E10" t="s">
        <v>51</v>
      </c>
      <c r="F10" t="s">
        <v>5</v>
      </c>
      <c r="G10" t="s">
        <v>56</v>
      </c>
      <c r="H10" t="s">
        <v>7</v>
      </c>
      <c r="I10">
        <v>2</v>
      </c>
      <c r="J10" s="1">
        <v>39084</v>
      </c>
      <c r="K10" s="1">
        <v>27687</v>
      </c>
      <c r="L10" s="1">
        <v>11397</v>
      </c>
      <c r="M10" s="20">
        <v>3.0300000000000001E-2</v>
      </c>
      <c r="N10" s="11">
        <f t="shared" si="0"/>
        <v>1184.2452000000001</v>
      </c>
      <c r="O10" s="11">
        <f t="shared" si="1"/>
        <v>11397.0303</v>
      </c>
      <c r="P10" s="11">
        <f t="shared" si="2"/>
        <v>11397</v>
      </c>
      <c r="Q10" s="11">
        <f t="shared" si="3"/>
        <v>11397</v>
      </c>
      <c r="R10" s="11">
        <f t="shared" si="4"/>
        <v>1184.2452000000001</v>
      </c>
    </row>
    <row r="11" spans="1:18" x14ac:dyDescent="0.2">
      <c r="A11" t="s">
        <v>0</v>
      </c>
      <c r="B11" t="s">
        <v>8</v>
      </c>
      <c r="C11" t="s">
        <v>2</v>
      </c>
      <c r="D11" t="s">
        <v>50</v>
      </c>
      <c r="E11" t="s">
        <v>51</v>
      </c>
      <c r="F11" t="s">
        <v>5</v>
      </c>
      <c r="G11" t="s">
        <v>57</v>
      </c>
      <c r="H11" t="s">
        <v>7</v>
      </c>
      <c r="I11">
        <v>1</v>
      </c>
      <c r="J11" s="1">
        <v>25558.19</v>
      </c>
      <c r="K11" s="1">
        <v>18105.349999999999</v>
      </c>
      <c r="L11" s="1">
        <v>7452.84</v>
      </c>
      <c r="M11" s="20">
        <v>3.0300000000000001E-2</v>
      </c>
      <c r="N11" s="11">
        <f t="shared" si="0"/>
        <v>774.41315699999996</v>
      </c>
      <c r="O11" s="11">
        <f t="shared" si="1"/>
        <v>7452.8703000000005</v>
      </c>
      <c r="P11" s="11">
        <f t="shared" si="2"/>
        <v>7452.84</v>
      </c>
      <c r="Q11" s="11">
        <f t="shared" si="3"/>
        <v>7452.84</v>
      </c>
      <c r="R11" s="11">
        <f t="shared" si="4"/>
        <v>774.41315699999996</v>
      </c>
    </row>
    <row r="12" spans="1:18" x14ac:dyDescent="0.2">
      <c r="A12" t="s">
        <v>0</v>
      </c>
      <c r="B12" t="s">
        <v>18</v>
      </c>
      <c r="C12" t="s">
        <v>2</v>
      </c>
      <c r="D12" t="s">
        <v>50</v>
      </c>
      <c r="E12" t="s">
        <v>51</v>
      </c>
      <c r="F12" t="s">
        <v>5</v>
      </c>
      <c r="G12" t="s">
        <v>58</v>
      </c>
      <c r="H12" t="s">
        <v>7</v>
      </c>
      <c r="I12">
        <v>7860</v>
      </c>
      <c r="J12" s="1">
        <v>8801.07</v>
      </c>
      <c r="K12" s="1">
        <v>6568.35</v>
      </c>
      <c r="L12" s="1">
        <v>2232.7199999999998</v>
      </c>
      <c r="M12" s="20">
        <v>2.81E-2</v>
      </c>
      <c r="N12" s="11">
        <f t="shared" si="0"/>
        <v>247.310067</v>
      </c>
      <c r="O12" s="11">
        <f t="shared" si="1"/>
        <v>2232.7480999999998</v>
      </c>
      <c r="P12" s="11">
        <f t="shared" si="2"/>
        <v>2232.7199999999998</v>
      </c>
      <c r="Q12" s="11">
        <f t="shared" si="3"/>
        <v>2232.7199999999998</v>
      </c>
      <c r="R12" s="11">
        <f t="shared" si="4"/>
        <v>247.310067</v>
      </c>
    </row>
    <row r="13" spans="1:18" x14ac:dyDescent="0.2">
      <c r="A13" t="s">
        <v>0</v>
      </c>
      <c r="B13" t="s">
        <v>18</v>
      </c>
      <c r="C13" t="s">
        <v>2</v>
      </c>
      <c r="D13" t="s">
        <v>50</v>
      </c>
      <c r="E13" t="s">
        <v>51</v>
      </c>
      <c r="F13" t="s">
        <v>5</v>
      </c>
      <c r="G13" t="s">
        <v>59</v>
      </c>
      <c r="H13" t="s">
        <v>7</v>
      </c>
      <c r="I13">
        <v>1</v>
      </c>
      <c r="J13" s="1">
        <v>8979.48</v>
      </c>
      <c r="K13" s="1">
        <v>6701.5</v>
      </c>
      <c r="L13" s="1">
        <v>2277.98</v>
      </c>
      <c r="M13" s="20">
        <v>2.81E-2</v>
      </c>
      <c r="N13" s="11">
        <f t="shared" si="0"/>
        <v>252.32338799999999</v>
      </c>
      <c r="O13" s="11">
        <f t="shared" si="1"/>
        <v>2278.0081</v>
      </c>
      <c r="P13" s="11">
        <f t="shared" si="2"/>
        <v>2277.98</v>
      </c>
      <c r="Q13" s="11">
        <f t="shared" si="3"/>
        <v>2277.98</v>
      </c>
      <c r="R13" s="11">
        <f t="shared" si="4"/>
        <v>252.32338799999999</v>
      </c>
    </row>
    <row r="14" spans="1:18" x14ac:dyDescent="0.2">
      <c r="A14" t="s">
        <v>0</v>
      </c>
      <c r="B14" t="s">
        <v>18</v>
      </c>
      <c r="C14" t="s">
        <v>2</v>
      </c>
      <c r="D14" t="s">
        <v>50</v>
      </c>
      <c r="E14" t="s">
        <v>51</v>
      </c>
      <c r="F14" t="s">
        <v>5</v>
      </c>
      <c r="G14" t="s">
        <v>60</v>
      </c>
      <c r="H14" t="s">
        <v>7</v>
      </c>
      <c r="I14">
        <v>2405</v>
      </c>
      <c r="J14" s="1">
        <v>13851.91</v>
      </c>
      <c r="K14" s="1">
        <v>10337.85</v>
      </c>
      <c r="L14" s="1">
        <v>3514.06</v>
      </c>
      <c r="M14" s="20">
        <v>2.81E-2</v>
      </c>
      <c r="N14" s="11">
        <f t="shared" si="0"/>
        <v>389.23867100000001</v>
      </c>
      <c r="O14" s="11">
        <f t="shared" si="1"/>
        <v>3514.0880999999999</v>
      </c>
      <c r="P14" s="11">
        <f t="shared" si="2"/>
        <v>3514.06</v>
      </c>
      <c r="Q14" s="11">
        <f t="shared" si="3"/>
        <v>3514.06</v>
      </c>
      <c r="R14" s="11">
        <f t="shared" si="4"/>
        <v>389.23867100000001</v>
      </c>
    </row>
    <row r="15" spans="1:18" x14ac:dyDescent="0.2">
      <c r="L15" s="2">
        <f>SUM(L6:L14)</f>
        <v>58963.29</v>
      </c>
      <c r="O15" s="13">
        <f>SUM(O6:O14)</f>
        <v>58963.556100000002</v>
      </c>
      <c r="P15" s="13">
        <f>SUM(P6:P14)</f>
        <v>58963.29</v>
      </c>
      <c r="Q15" s="13">
        <f>SUM(Q6:Q14)</f>
        <v>58963.29</v>
      </c>
      <c r="R15" s="13">
        <f>SUM(R6:R14)</f>
        <v>6181.8182330000009</v>
      </c>
    </row>
    <row r="18" spans="8:13" x14ac:dyDescent="0.2">
      <c r="H18">
        <v>2011</v>
      </c>
      <c r="J18" s="2">
        <f>J19</f>
        <v>206317.15000000002</v>
      </c>
      <c r="K18" s="2">
        <f>K19-R15</f>
        <v>141172.04176700002</v>
      </c>
      <c r="L18" s="2">
        <f>J18-K18</f>
        <v>65145.108233000006</v>
      </c>
    </row>
    <row r="19" spans="8:13" x14ac:dyDescent="0.2">
      <c r="H19">
        <v>2012</v>
      </c>
      <c r="J19" s="2">
        <f>SUM(J6:J14)</f>
        <v>206317.15000000002</v>
      </c>
      <c r="K19" s="2">
        <f>SUM(K6:K14)</f>
        <v>147353.86000000002</v>
      </c>
      <c r="L19" s="2">
        <f>J19-K19</f>
        <v>58963.290000000008</v>
      </c>
      <c r="M19" s="13">
        <f>R15</f>
        <v>6181.8182330000009</v>
      </c>
    </row>
  </sheetData>
  <mergeCells count="1">
    <mergeCell ref="O3:P3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3:R20"/>
  <sheetViews>
    <sheetView topLeftCell="B1" workbookViewId="0">
      <selection activeCell="M9" sqref="M9:M13"/>
    </sheetView>
  </sheetViews>
  <sheetFormatPr defaultRowHeight="12.75" x14ac:dyDescent="0.2"/>
  <cols>
    <col min="1" max="1" width="19.85546875" bestFit="1" customWidth="1"/>
    <col min="2" max="2" width="33" bestFit="1" customWidth="1"/>
    <col min="3" max="3" width="12" bestFit="1" customWidth="1"/>
    <col min="4" max="4" width="14.5703125" customWidth="1"/>
    <col min="5" max="5" width="31.5703125" customWidth="1"/>
    <col min="6" max="6" width="22" bestFit="1" customWidth="1"/>
    <col min="7" max="7" width="24.42578125" bestFit="1" customWidth="1"/>
    <col min="8" max="8" width="7.5703125" bestFit="1" customWidth="1"/>
    <col min="9" max="9" width="5" bestFit="1" customWidth="1"/>
    <col min="10" max="12" width="10.28515625" bestFit="1" customWidth="1"/>
    <col min="13" max="13" width="17.5703125" bestFit="1" customWidth="1"/>
    <col min="14" max="14" width="22.140625" customWidth="1"/>
    <col min="15" max="15" width="8.7109375" customWidth="1"/>
    <col min="16" max="16" width="10.140625" customWidth="1"/>
    <col min="17" max="17" width="8.7109375" customWidth="1"/>
    <col min="18" max="18" width="12.5703125" customWidth="1"/>
  </cols>
  <sheetData>
    <row r="3" spans="1:18" x14ac:dyDescent="0.2">
      <c r="O3" s="58" t="s">
        <v>325</v>
      </c>
      <c r="P3" s="58"/>
      <c r="R3" s="26" t="s">
        <v>460</v>
      </c>
    </row>
    <row r="4" spans="1:18" x14ac:dyDescent="0.2">
      <c r="M4" s="22" t="s">
        <v>293</v>
      </c>
      <c r="N4" s="22" t="s">
        <v>294</v>
      </c>
      <c r="O4" s="30">
        <v>40909</v>
      </c>
      <c r="P4" s="30">
        <v>41274</v>
      </c>
      <c r="Q4" s="22" t="s">
        <v>323</v>
      </c>
      <c r="R4" s="26" t="s">
        <v>296</v>
      </c>
    </row>
    <row r="5" spans="1:18" x14ac:dyDescent="0.2">
      <c r="A5" t="s">
        <v>190</v>
      </c>
      <c r="B5" t="s">
        <v>191</v>
      </c>
      <c r="C5" t="s">
        <v>192</v>
      </c>
      <c r="E5" t="s">
        <v>193</v>
      </c>
      <c r="F5" t="s">
        <v>194</v>
      </c>
      <c r="G5" t="s">
        <v>195</v>
      </c>
      <c r="H5" t="s">
        <v>196</v>
      </c>
      <c r="I5" t="s">
        <v>197</v>
      </c>
      <c r="J5" s="1" t="s">
        <v>198</v>
      </c>
      <c r="K5" s="1" t="s">
        <v>199</v>
      </c>
      <c r="L5" s="1" t="s">
        <v>200</v>
      </c>
      <c r="R5" s="26" t="s">
        <v>302</v>
      </c>
    </row>
    <row r="6" spans="1:18" x14ac:dyDescent="0.2">
      <c r="A6" t="s">
        <v>0</v>
      </c>
      <c r="B6" t="s">
        <v>8</v>
      </c>
      <c r="C6" t="s">
        <v>2</v>
      </c>
      <c r="D6" t="s">
        <v>61</v>
      </c>
      <c r="E6" t="s">
        <v>62</v>
      </c>
      <c r="F6" t="s">
        <v>5</v>
      </c>
      <c r="G6" t="s">
        <v>63</v>
      </c>
      <c r="H6" t="s">
        <v>7</v>
      </c>
      <c r="I6">
        <v>1</v>
      </c>
      <c r="J6" s="1">
        <v>15671.17</v>
      </c>
      <c r="K6" s="1">
        <v>12005.68</v>
      </c>
      <c r="L6" s="1">
        <v>3665.49</v>
      </c>
      <c r="M6" s="20">
        <v>3.0300000000000001E-2</v>
      </c>
      <c r="N6" s="11">
        <f>+J6*M6</f>
        <v>474.83645100000001</v>
      </c>
      <c r="O6" s="11">
        <f>+L6+N6</f>
        <v>4140.3264509999999</v>
      </c>
      <c r="P6" s="11">
        <f>+L6</f>
        <v>3665.49</v>
      </c>
      <c r="Q6" s="11">
        <f>+(O6+P6)/2</f>
        <v>3902.9082254999998</v>
      </c>
      <c r="R6" s="11">
        <f>+N6</f>
        <v>474.83645100000001</v>
      </c>
    </row>
    <row r="7" spans="1:18" x14ac:dyDescent="0.2">
      <c r="A7" t="s">
        <v>0</v>
      </c>
      <c r="B7" t="s">
        <v>8</v>
      </c>
      <c r="C7" t="s">
        <v>2</v>
      </c>
      <c r="D7" t="s">
        <v>61</v>
      </c>
      <c r="E7" t="s">
        <v>62</v>
      </c>
      <c r="F7" t="s">
        <v>5</v>
      </c>
      <c r="G7" t="s">
        <v>64</v>
      </c>
      <c r="H7" t="s">
        <v>7</v>
      </c>
      <c r="I7">
        <v>1</v>
      </c>
      <c r="J7" s="1">
        <v>14981.42</v>
      </c>
      <c r="K7" s="1">
        <v>11477.27</v>
      </c>
      <c r="L7" s="1">
        <v>3504.15</v>
      </c>
      <c r="M7" s="20">
        <v>3.0300000000000001E-2</v>
      </c>
      <c r="N7" s="11">
        <f t="shared" ref="N7:N13" si="0">+J7*M7</f>
        <v>453.937026</v>
      </c>
      <c r="O7" s="11">
        <f t="shared" ref="O7:O13" si="1">+L7+N7</f>
        <v>3958.0870260000002</v>
      </c>
      <c r="P7" s="11">
        <f t="shared" ref="P7:P13" si="2">+L7</f>
        <v>3504.15</v>
      </c>
      <c r="Q7" s="11">
        <f t="shared" ref="Q7:Q13" si="3">+(O7+P7)/2</f>
        <v>3731.1185130000003</v>
      </c>
      <c r="R7" s="11">
        <f t="shared" ref="R7:R13" si="4">+N7</f>
        <v>453.937026</v>
      </c>
    </row>
    <row r="8" spans="1:18" x14ac:dyDescent="0.2">
      <c r="A8" t="s">
        <v>0</v>
      </c>
      <c r="B8" t="s">
        <v>8</v>
      </c>
      <c r="C8" t="s">
        <v>2</v>
      </c>
      <c r="D8" t="s">
        <v>61</v>
      </c>
      <c r="E8" t="s">
        <v>62</v>
      </c>
      <c r="F8" t="s">
        <v>5</v>
      </c>
      <c r="G8" t="s">
        <v>65</v>
      </c>
      <c r="H8" t="s">
        <v>7</v>
      </c>
      <c r="I8">
        <v>2</v>
      </c>
      <c r="J8" s="1">
        <v>2712.71</v>
      </c>
      <c r="K8" s="1">
        <v>2078.21</v>
      </c>
      <c r="L8" s="1">
        <v>634.5</v>
      </c>
      <c r="M8" s="20">
        <v>3.0300000000000001E-2</v>
      </c>
      <c r="N8" s="11">
        <f t="shared" si="0"/>
        <v>82.195113000000006</v>
      </c>
      <c r="O8" s="11">
        <f t="shared" si="1"/>
        <v>716.69511299999999</v>
      </c>
      <c r="P8" s="11">
        <f t="shared" si="2"/>
        <v>634.5</v>
      </c>
      <c r="Q8" s="11">
        <f t="shared" si="3"/>
        <v>675.5975565</v>
      </c>
      <c r="R8" s="11">
        <f t="shared" si="4"/>
        <v>82.195113000000006</v>
      </c>
    </row>
    <row r="9" spans="1:18" x14ac:dyDescent="0.2">
      <c r="A9" t="s">
        <v>0</v>
      </c>
      <c r="B9" t="s">
        <v>18</v>
      </c>
      <c r="C9" t="s">
        <v>2</v>
      </c>
      <c r="D9" t="s">
        <v>61</v>
      </c>
      <c r="E9" t="s">
        <v>62</v>
      </c>
      <c r="F9" t="s">
        <v>5</v>
      </c>
      <c r="G9" t="s">
        <v>66</v>
      </c>
      <c r="H9" t="s">
        <v>7</v>
      </c>
      <c r="I9">
        <v>2</v>
      </c>
      <c r="J9" s="1">
        <v>13993.15</v>
      </c>
      <c r="K9" s="1">
        <v>11234.41</v>
      </c>
      <c r="L9" s="1">
        <v>2758.74</v>
      </c>
      <c r="M9" s="20">
        <v>2.81E-2</v>
      </c>
      <c r="N9" s="11">
        <f t="shared" si="0"/>
        <v>393.207515</v>
      </c>
      <c r="O9" s="11">
        <f t="shared" si="1"/>
        <v>3151.9475149999998</v>
      </c>
      <c r="P9" s="11">
        <f t="shared" si="2"/>
        <v>2758.74</v>
      </c>
      <c r="Q9" s="11">
        <f t="shared" si="3"/>
        <v>2955.3437574999998</v>
      </c>
      <c r="R9" s="11">
        <f t="shared" si="4"/>
        <v>393.207515</v>
      </c>
    </row>
    <row r="10" spans="1:18" x14ac:dyDescent="0.2">
      <c r="A10" t="s">
        <v>0</v>
      </c>
      <c r="B10" t="s">
        <v>18</v>
      </c>
      <c r="C10" t="s">
        <v>2</v>
      </c>
      <c r="D10" t="s">
        <v>61</v>
      </c>
      <c r="E10" t="s">
        <v>62</v>
      </c>
      <c r="F10" t="s">
        <v>5</v>
      </c>
      <c r="G10" t="s">
        <v>67</v>
      </c>
      <c r="H10" t="s">
        <v>7</v>
      </c>
      <c r="I10">
        <v>1</v>
      </c>
      <c r="J10" s="1">
        <v>410.45</v>
      </c>
      <c r="K10" s="1">
        <v>329.53</v>
      </c>
      <c r="L10" s="1">
        <v>80.92</v>
      </c>
      <c r="M10" s="20">
        <v>2.81E-2</v>
      </c>
      <c r="N10" s="11">
        <f t="shared" si="0"/>
        <v>11.533645</v>
      </c>
      <c r="O10" s="11">
        <f t="shared" si="1"/>
        <v>92.453644999999995</v>
      </c>
      <c r="P10" s="11">
        <f t="shared" si="2"/>
        <v>80.92</v>
      </c>
      <c r="Q10" s="11">
        <f t="shared" si="3"/>
        <v>86.686822500000005</v>
      </c>
      <c r="R10" s="11">
        <f t="shared" si="4"/>
        <v>11.533645</v>
      </c>
    </row>
    <row r="11" spans="1:18" x14ac:dyDescent="0.2">
      <c r="A11" t="s">
        <v>0</v>
      </c>
      <c r="B11" t="s">
        <v>18</v>
      </c>
      <c r="C11" t="s">
        <v>2</v>
      </c>
      <c r="D11" t="s">
        <v>61</v>
      </c>
      <c r="E11" t="s">
        <v>62</v>
      </c>
      <c r="F11" t="s">
        <v>5</v>
      </c>
      <c r="G11" t="s">
        <v>65</v>
      </c>
      <c r="H11" t="s">
        <v>7</v>
      </c>
      <c r="I11">
        <v>2</v>
      </c>
      <c r="J11" s="1">
        <v>1087.3800000000001</v>
      </c>
      <c r="K11" s="1">
        <v>873</v>
      </c>
      <c r="L11" s="1">
        <v>214.38</v>
      </c>
      <c r="M11" s="20">
        <v>2.81E-2</v>
      </c>
      <c r="N11" s="11">
        <f t="shared" si="0"/>
        <v>30.555378000000005</v>
      </c>
      <c r="O11" s="11">
        <f t="shared" si="1"/>
        <v>244.93537800000001</v>
      </c>
      <c r="P11" s="11">
        <f t="shared" si="2"/>
        <v>214.38</v>
      </c>
      <c r="Q11" s="11">
        <f t="shared" si="3"/>
        <v>229.657689</v>
      </c>
      <c r="R11" s="11">
        <f t="shared" si="4"/>
        <v>30.555378000000005</v>
      </c>
    </row>
    <row r="12" spans="1:18" x14ac:dyDescent="0.2">
      <c r="A12" t="s">
        <v>0</v>
      </c>
      <c r="B12" t="s">
        <v>18</v>
      </c>
      <c r="C12" t="s">
        <v>2</v>
      </c>
      <c r="D12" t="s">
        <v>61</v>
      </c>
      <c r="E12" t="s">
        <v>62</v>
      </c>
      <c r="F12" t="s">
        <v>5</v>
      </c>
      <c r="G12" t="s">
        <v>68</v>
      </c>
      <c r="H12" t="s">
        <v>7</v>
      </c>
      <c r="I12">
        <v>18</v>
      </c>
      <c r="J12" s="1">
        <v>4501.49</v>
      </c>
      <c r="K12" s="1">
        <v>3614.02</v>
      </c>
      <c r="L12" s="1">
        <v>887.47</v>
      </c>
      <c r="M12" s="20">
        <v>2.81E-2</v>
      </c>
      <c r="N12" s="11">
        <f t="shared" si="0"/>
        <v>126.49186899999999</v>
      </c>
      <c r="O12" s="11">
        <f t="shared" si="1"/>
        <v>1013.961869</v>
      </c>
      <c r="P12" s="11">
        <f t="shared" si="2"/>
        <v>887.47</v>
      </c>
      <c r="Q12" s="11">
        <f t="shared" si="3"/>
        <v>950.7159345</v>
      </c>
      <c r="R12" s="11">
        <f t="shared" si="4"/>
        <v>126.49186899999999</v>
      </c>
    </row>
    <row r="13" spans="1:18" x14ac:dyDescent="0.2">
      <c r="A13" t="s">
        <v>0</v>
      </c>
      <c r="B13" t="s">
        <v>18</v>
      </c>
      <c r="C13" t="s">
        <v>2</v>
      </c>
      <c r="D13" t="s">
        <v>61</v>
      </c>
      <c r="E13" t="s">
        <v>62</v>
      </c>
      <c r="F13" t="s">
        <v>5</v>
      </c>
      <c r="G13" t="s">
        <v>69</v>
      </c>
      <c r="H13" t="s">
        <v>7</v>
      </c>
      <c r="I13">
        <v>1886</v>
      </c>
      <c r="J13" s="1">
        <v>4796.47</v>
      </c>
      <c r="K13" s="1">
        <v>3850.85</v>
      </c>
      <c r="L13" s="1">
        <v>945.62</v>
      </c>
      <c r="M13" s="20">
        <v>2.81E-2</v>
      </c>
      <c r="N13" s="11">
        <f t="shared" si="0"/>
        <v>134.78080700000001</v>
      </c>
      <c r="O13" s="11">
        <f t="shared" si="1"/>
        <v>1080.400807</v>
      </c>
      <c r="P13" s="11">
        <f t="shared" si="2"/>
        <v>945.62</v>
      </c>
      <c r="Q13" s="11">
        <f t="shared" si="3"/>
        <v>1013.0104034999999</v>
      </c>
      <c r="R13" s="11">
        <f t="shared" si="4"/>
        <v>134.78080700000001</v>
      </c>
    </row>
    <row r="14" spans="1:18" x14ac:dyDescent="0.2">
      <c r="L14" s="2">
        <f>SUM(L6:L13)</f>
        <v>12691.269999999999</v>
      </c>
      <c r="O14" s="13">
        <f>SUM(O6:O13)</f>
        <v>14398.807804</v>
      </c>
      <c r="P14" s="13">
        <f>SUM(P6:P13)</f>
        <v>12691.269999999999</v>
      </c>
      <c r="Q14" s="13">
        <f>SUM(Q6:Q13)</f>
        <v>13545.038902</v>
      </c>
      <c r="R14" s="13">
        <f>SUM(R6:R13)</f>
        <v>1707.5378040000001</v>
      </c>
    </row>
    <row r="19" spans="8:13" x14ac:dyDescent="0.2">
      <c r="H19">
        <v>2011</v>
      </c>
      <c r="J19" s="2">
        <f>J20</f>
        <v>58154.239999999998</v>
      </c>
      <c r="K19" s="2">
        <f>K20-R14</f>
        <v>43755.432195999994</v>
      </c>
      <c r="L19" s="2">
        <f>J19-K19</f>
        <v>14398.807804000004</v>
      </c>
    </row>
    <row r="20" spans="8:13" x14ac:dyDescent="0.2">
      <c r="H20">
        <v>2012</v>
      </c>
      <c r="J20" s="2">
        <f>SUM(J6:J14)</f>
        <v>58154.239999999998</v>
      </c>
      <c r="K20" s="2">
        <f>SUM(K6:K14)</f>
        <v>45462.969999999994</v>
      </c>
      <c r="L20" s="2">
        <f>J20-K20</f>
        <v>12691.270000000004</v>
      </c>
      <c r="M20" s="13">
        <f>R14</f>
        <v>1707.5378040000001</v>
      </c>
    </row>
  </sheetData>
  <mergeCells count="1">
    <mergeCell ref="O3:P3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R25"/>
  <sheetViews>
    <sheetView topLeftCell="C1" workbookViewId="0">
      <selection activeCell="P20" sqref="P20"/>
    </sheetView>
  </sheetViews>
  <sheetFormatPr defaultRowHeight="12.75" x14ac:dyDescent="0.2"/>
  <cols>
    <col min="1" max="1" width="19.85546875" bestFit="1" customWidth="1"/>
    <col min="2" max="2" width="33" bestFit="1" customWidth="1"/>
    <col min="3" max="3" width="12" bestFit="1" customWidth="1"/>
    <col min="4" max="4" width="14.7109375" customWidth="1"/>
    <col min="5" max="5" width="31.42578125" customWidth="1"/>
    <col min="6" max="6" width="22" bestFit="1" customWidth="1"/>
    <col min="7" max="7" width="20" bestFit="1" customWidth="1"/>
    <col min="8" max="8" width="7.5703125" bestFit="1" customWidth="1"/>
    <col min="9" max="9" width="7.7109375" bestFit="1" customWidth="1"/>
    <col min="10" max="12" width="10.28515625" bestFit="1" customWidth="1"/>
    <col min="13" max="13" width="17.5703125" bestFit="1" customWidth="1"/>
    <col min="14" max="14" width="22.140625" customWidth="1"/>
    <col min="15" max="15" width="8.7109375" customWidth="1"/>
    <col min="16" max="16" width="10.140625" customWidth="1"/>
    <col min="17" max="17" width="8.7109375" customWidth="1"/>
    <col min="18" max="18" width="12.5703125" customWidth="1"/>
  </cols>
  <sheetData>
    <row r="2" spans="1:18" x14ac:dyDescent="0.2">
      <c r="O2" s="58" t="s">
        <v>325</v>
      </c>
      <c r="P2" s="58"/>
      <c r="R2" s="26" t="s">
        <v>460</v>
      </c>
    </row>
    <row r="3" spans="1:18" x14ac:dyDescent="0.2">
      <c r="M3" s="22" t="s">
        <v>293</v>
      </c>
      <c r="N3" s="22" t="s">
        <v>294</v>
      </c>
      <c r="O3" s="30">
        <v>40909</v>
      </c>
      <c r="P3" s="30">
        <v>41274</v>
      </c>
      <c r="Q3" s="22" t="s">
        <v>323</v>
      </c>
      <c r="R3" s="26" t="s">
        <v>296</v>
      </c>
    </row>
    <row r="4" spans="1:18" x14ac:dyDescent="0.2">
      <c r="A4" t="s">
        <v>190</v>
      </c>
      <c r="B4" t="s">
        <v>191</v>
      </c>
      <c r="C4" t="s">
        <v>192</v>
      </c>
      <c r="D4" t="s">
        <v>193</v>
      </c>
      <c r="F4" t="s">
        <v>194</v>
      </c>
      <c r="G4" t="s">
        <v>195</v>
      </c>
      <c r="H4" t="s">
        <v>196</v>
      </c>
      <c r="I4" t="s">
        <v>197</v>
      </c>
      <c r="J4" s="1" t="s">
        <v>198</v>
      </c>
      <c r="K4" s="1" t="s">
        <v>199</v>
      </c>
      <c r="L4" s="1" t="s">
        <v>200</v>
      </c>
      <c r="R4" s="26" t="s">
        <v>302</v>
      </c>
    </row>
    <row r="5" spans="1:18" x14ac:dyDescent="0.2">
      <c r="A5" t="s">
        <v>0</v>
      </c>
      <c r="B5" t="s">
        <v>1</v>
      </c>
      <c r="C5" t="s">
        <v>2</v>
      </c>
      <c r="D5" s="4" t="s">
        <v>259</v>
      </c>
      <c r="E5" t="s">
        <v>70</v>
      </c>
      <c r="F5" t="s">
        <v>5</v>
      </c>
      <c r="G5" t="s">
        <v>117</v>
      </c>
      <c r="H5" t="s">
        <v>7</v>
      </c>
      <c r="I5" s="1">
        <v>0</v>
      </c>
      <c r="J5" s="1">
        <v>265.10000000000002</v>
      </c>
      <c r="K5" s="1">
        <v>265.10000000000002</v>
      </c>
      <c r="L5" s="1">
        <v>0</v>
      </c>
      <c r="M5" s="20">
        <v>8.9999999999999993E-3</v>
      </c>
      <c r="N5" s="11">
        <v>0</v>
      </c>
      <c r="O5" s="11">
        <f>+L5+N5</f>
        <v>0</v>
      </c>
      <c r="P5" s="11">
        <f>+L5</f>
        <v>0</v>
      </c>
      <c r="Q5" s="11">
        <f>+(O5+P5)/2</f>
        <v>0</v>
      </c>
      <c r="R5" s="11">
        <f>+N5</f>
        <v>0</v>
      </c>
    </row>
    <row r="6" spans="1:18" x14ac:dyDescent="0.2">
      <c r="A6" t="s">
        <v>0</v>
      </c>
      <c r="B6" t="s">
        <v>8</v>
      </c>
      <c r="C6" t="s">
        <v>2</v>
      </c>
      <c r="D6" s="4" t="s">
        <v>259</v>
      </c>
      <c r="E6" t="s">
        <v>70</v>
      </c>
      <c r="F6" t="s">
        <v>5</v>
      </c>
      <c r="G6" t="s">
        <v>118</v>
      </c>
      <c r="H6" t="s">
        <v>7</v>
      </c>
      <c r="I6" s="1">
        <v>3</v>
      </c>
      <c r="J6" s="1">
        <v>244.42</v>
      </c>
      <c r="K6" s="1">
        <v>237.56</v>
      </c>
      <c r="L6" s="1">
        <v>6.86</v>
      </c>
      <c r="M6" s="20">
        <v>3.0300000000000001E-2</v>
      </c>
      <c r="N6" s="11">
        <f>+M6*J6</f>
        <v>7.405926</v>
      </c>
      <c r="O6" s="11">
        <f t="shared" ref="O6:O17" si="0">+L6+N6</f>
        <v>14.265926</v>
      </c>
      <c r="P6" s="11">
        <f t="shared" ref="P6:P17" si="1">+L6</f>
        <v>6.86</v>
      </c>
      <c r="Q6" s="11">
        <f t="shared" ref="Q6:Q17" si="2">+(O6+P6)/2</f>
        <v>10.562963</v>
      </c>
      <c r="R6" s="11">
        <f t="shared" ref="R6:R17" si="3">+N6</f>
        <v>7.405926</v>
      </c>
    </row>
    <row r="7" spans="1:18" x14ac:dyDescent="0.2">
      <c r="A7" t="s">
        <v>0</v>
      </c>
      <c r="B7" t="s">
        <v>8</v>
      </c>
      <c r="C7" t="s">
        <v>2</v>
      </c>
      <c r="D7" s="4" t="s">
        <v>259</v>
      </c>
      <c r="E7" t="s">
        <v>70</v>
      </c>
      <c r="F7" t="s">
        <v>5</v>
      </c>
      <c r="G7" t="s">
        <v>119</v>
      </c>
      <c r="H7" t="s">
        <v>7</v>
      </c>
      <c r="I7" s="1">
        <v>1</v>
      </c>
      <c r="J7" s="1">
        <v>351.69</v>
      </c>
      <c r="K7" s="1">
        <v>310.97000000000003</v>
      </c>
      <c r="L7" s="1">
        <v>40.72</v>
      </c>
      <c r="M7" s="20">
        <v>3.0300000000000001E-2</v>
      </c>
      <c r="N7" s="11">
        <f t="shared" ref="N7:N16" si="4">+M7*J7</f>
        <v>10.656207</v>
      </c>
      <c r="O7" s="11">
        <f>+L7+N7</f>
        <v>51.376207000000001</v>
      </c>
      <c r="P7" s="11">
        <f t="shared" si="1"/>
        <v>40.72</v>
      </c>
      <c r="Q7" s="11">
        <f>+(O7+P7)/2</f>
        <v>46.048103499999996</v>
      </c>
      <c r="R7" s="11">
        <f t="shared" si="3"/>
        <v>10.656207</v>
      </c>
    </row>
    <row r="8" spans="1:18" x14ac:dyDescent="0.2">
      <c r="A8" t="s">
        <v>0</v>
      </c>
      <c r="B8" t="s">
        <v>8</v>
      </c>
      <c r="C8" t="s">
        <v>2</v>
      </c>
      <c r="D8" s="4" t="s">
        <v>259</v>
      </c>
      <c r="E8" t="s">
        <v>70</v>
      </c>
      <c r="F8" t="s">
        <v>5</v>
      </c>
      <c r="G8" t="s">
        <v>86</v>
      </c>
      <c r="H8" t="s">
        <v>7</v>
      </c>
      <c r="I8" s="1">
        <v>4</v>
      </c>
      <c r="J8" s="1">
        <v>3031.6</v>
      </c>
      <c r="K8" s="1">
        <v>2474.98</v>
      </c>
      <c r="L8" s="2">
        <v>556.62</v>
      </c>
      <c r="M8" s="20">
        <v>3.0300000000000001E-2</v>
      </c>
      <c r="N8" s="11">
        <f t="shared" si="4"/>
        <v>91.857479999999995</v>
      </c>
      <c r="O8" s="11">
        <f t="shared" si="0"/>
        <v>648.47748000000001</v>
      </c>
      <c r="P8" s="11">
        <f t="shared" si="1"/>
        <v>556.62</v>
      </c>
      <c r="Q8" s="11">
        <f t="shared" si="2"/>
        <v>602.54873999999995</v>
      </c>
      <c r="R8" s="11">
        <f t="shared" si="3"/>
        <v>91.857479999999995</v>
      </c>
    </row>
    <row r="9" spans="1:18" x14ac:dyDescent="0.2">
      <c r="A9" t="s">
        <v>0</v>
      </c>
      <c r="B9" t="s">
        <v>8</v>
      </c>
      <c r="C9" t="s">
        <v>2</v>
      </c>
      <c r="D9" s="4" t="s">
        <v>259</v>
      </c>
      <c r="E9" t="s">
        <v>70</v>
      </c>
      <c r="F9" t="s">
        <v>5</v>
      </c>
      <c r="G9" t="s">
        <v>120</v>
      </c>
      <c r="H9" t="s">
        <v>7</v>
      </c>
      <c r="I9" s="1">
        <v>2</v>
      </c>
      <c r="J9" s="1">
        <v>3373.66</v>
      </c>
      <c r="K9" s="1">
        <v>2754.24</v>
      </c>
      <c r="L9">
        <v>619.41999999999996</v>
      </c>
      <c r="M9" s="20">
        <v>3.0300000000000001E-2</v>
      </c>
      <c r="N9" s="11">
        <f t="shared" si="4"/>
        <v>102.221898</v>
      </c>
      <c r="O9" s="11">
        <f t="shared" si="0"/>
        <v>721.64189799999997</v>
      </c>
      <c r="P9" s="11">
        <f t="shared" si="1"/>
        <v>619.41999999999996</v>
      </c>
      <c r="Q9" s="11">
        <f t="shared" si="2"/>
        <v>670.53094899999996</v>
      </c>
      <c r="R9" s="11">
        <f t="shared" si="3"/>
        <v>102.221898</v>
      </c>
    </row>
    <row r="10" spans="1:18" x14ac:dyDescent="0.2">
      <c r="A10" t="s">
        <v>0</v>
      </c>
      <c r="B10" t="s">
        <v>8</v>
      </c>
      <c r="C10" t="s">
        <v>2</v>
      </c>
      <c r="D10" s="4" t="s">
        <v>259</v>
      </c>
      <c r="E10" t="s">
        <v>70</v>
      </c>
      <c r="F10" t="s">
        <v>5</v>
      </c>
      <c r="G10" t="s">
        <v>72</v>
      </c>
      <c r="H10" t="s">
        <v>7</v>
      </c>
      <c r="I10" s="1">
        <v>8</v>
      </c>
      <c r="J10" s="1">
        <v>10972.41</v>
      </c>
      <c r="K10" s="1">
        <v>8957.82</v>
      </c>
      <c r="L10">
        <v>2014.59</v>
      </c>
      <c r="M10" s="20">
        <v>3.0300000000000001E-2</v>
      </c>
      <c r="N10" s="11">
        <f t="shared" si="4"/>
        <v>332.464023</v>
      </c>
      <c r="O10" s="11">
        <f t="shared" si="0"/>
        <v>2347.0540229999997</v>
      </c>
      <c r="P10" s="11">
        <f t="shared" si="1"/>
        <v>2014.59</v>
      </c>
      <c r="Q10" s="11">
        <f t="shared" si="2"/>
        <v>2180.8220114999999</v>
      </c>
      <c r="R10" s="11">
        <f t="shared" si="3"/>
        <v>332.464023</v>
      </c>
    </row>
    <row r="11" spans="1:18" x14ac:dyDescent="0.2">
      <c r="A11" t="s">
        <v>0</v>
      </c>
      <c r="B11" t="s">
        <v>8</v>
      </c>
      <c r="C11" t="s">
        <v>2</v>
      </c>
      <c r="D11" s="4" t="s">
        <v>259</v>
      </c>
      <c r="E11" t="s">
        <v>70</v>
      </c>
      <c r="F11" t="s">
        <v>5</v>
      </c>
      <c r="G11" t="s">
        <v>121</v>
      </c>
      <c r="H11" t="s">
        <v>7</v>
      </c>
      <c r="I11" s="1">
        <v>1</v>
      </c>
      <c r="J11" s="1">
        <v>19440.04</v>
      </c>
      <c r="K11" s="1">
        <v>15870.75</v>
      </c>
      <c r="L11">
        <v>3569.29</v>
      </c>
      <c r="M11" s="20">
        <v>3.0300000000000001E-2</v>
      </c>
      <c r="N11" s="11">
        <f t="shared" si="4"/>
        <v>589.03321200000005</v>
      </c>
      <c r="O11" s="11">
        <f t="shared" si="0"/>
        <v>4158.3232120000002</v>
      </c>
      <c r="P11" s="11">
        <f t="shared" si="1"/>
        <v>3569.29</v>
      </c>
      <c r="Q11" s="11">
        <f t="shared" si="2"/>
        <v>3863.8066060000001</v>
      </c>
      <c r="R11" s="11">
        <f t="shared" si="3"/>
        <v>589.03321200000005</v>
      </c>
    </row>
    <row r="12" spans="1:18" x14ac:dyDescent="0.2">
      <c r="A12" t="s">
        <v>0</v>
      </c>
      <c r="B12" t="s">
        <v>8</v>
      </c>
      <c r="C12" t="s">
        <v>2</v>
      </c>
      <c r="D12" s="4" t="s">
        <v>259</v>
      </c>
      <c r="E12" t="s">
        <v>70</v>
      </c>
      <c r="F12" t="s">
        <v>5</v>
      </c>
      <c r="G12" t="s">
        <v>122</v>
      </c>
      <c r="H12" t="s">
        <v>7</v>
      </c>
      <c r="I12" s="1">
        <v>0</v>
      </c>
      <c r="J12" s="1">
        <v>0</v>
      </c>
      <c r="K12" s="1">
        <v>0</v>
      </c>
      <c r="L12">
        <v>0</v>
      </c>
      <c r="M12" s="20">
        <v>3.0300000000000001E-2</v>
      </c>
      <c r="N12" s="11">
        <f t="shared" si="4"/>
        <v>0</v>
      </c>
      <c r="O12" s="11">
        <f t="shared" si="0"/>
        <v>0</v>
      </c>
      <c r="P12" s="11">
        <f t="shared" si="1"/>
        <v>0</v>
      </c>
      <c r="Q12" s="11">
        <f t="shared" si="2"/>
        <v>0</v>
      </c>
      <c r="R12" s="11">
        <f t="shared" si="3"/>
        <v>0</v>
      </c>
    </row>
    <row r="13" spans="1:18" x14ac:dyDescent="0.2">
      <c r="A13" t="s">
        <v>0</v>
      </c>
      <c r="B13" t="s">
        <v>8</v>
      </c>
      <c r="C13" t="s">
        <v>2</v>
      </c>
      <c r="D13" s="4" t="s">
        <v>259</v>
      </c>
      <c r="E13" t="s">
        <v>70</v>
      </c>
      <c r="F13" t="s">
        <v>5</v>
      </c>
      <c r="G13" t="s">
        <v>123</v>
      </c>
      <c r="H13" t="s">
        <v>7</v>
      </c>
      <c r="I13" s="1">
        <v>1</v>
      </c>
      <c r="J13" s="1">
        <v>2234.89</v>
      </c>
      <c r="K13" s="1">
        <v>514.97</v>
      </c>
      <c r="L13">
        <v>1719.92</v>
      </c>
      <c r="M13" s="20">
        <v>3.0300000000000001E-2</v>
      </c>
      <c r="N13" s="11">
        <f t="shared" si="4"/>
        <v>67.717167000000003</v>
      </c>
      <c r="O13" s="11">
        <f t="shared" si="0"/>
        <v>1787.6371670000001</v>
      </c>
      <c r="P13" s="11">
        <f t="shared" si="1"/>
        <v>1719.92</v>
      </c>
      <c r="Q13" s="11">
        <f t="shared" si="2"/>
        <v>1753.7785835</v>
      </c>
      <c r="R13" s="11">
        <f t="shared" si="3"/>
        <v>67.717167000000003</v>
      </c>
    </row>
    <row r="14" spans="1:18" x14ac:dyDescent="0.2">
      <c r="A14" t="s">
        <v>0</v>
      </c>
      <c r="B14" t="s">
        <v>18</v>
      </c>
      <c r="C14" t="s">
        <v>2</v>
      </c>
      <c r="D14" s="4" t="s">
        <v>259</v>
      </c>
      <c r="E14" t="s">
        <v>70</v>
      </c>
      <c r="F14" t="s">
        <v>5</v>
      </c>
      <c r="G14" t="s">
        <v>41</v>
      </c>
      <c r="H14" t="s">
        <v>7</v>
      </c>
      <c r="I14" s="1">
        <v>776</v>
      </c>
      <c r="J14" s="1">
        <v>650.97</v>
      </c>
      <c r="K14" s="1">
        <v>553.30999999999995</v>
      </c>
      <c r="L14">
        <v>97.66</v>
      </c>
      <c r="M14" s="20">
        <v>2.81E-2</v>
      </c>
      <c r="N14" s="11">
        <f t="shared" si="4"/>
        <v>18.292256999999999</v>
      </c>
      <c r="O14" s="11">
        <f t="shared" si="0"/>
        <v>115.952257</v>
      </c>
      <c r="P14" s="11">
        <f t="shared" si="1"/>
        <v>97.66</v>
      </c>
      <c r="Q14" s="11">
        <f t="shared" si="2"/>
        <v>106.8061285</v>
      </c>
      <c r="R14" s="11">
        <f t="shared" si="3"/>
        <v>18.292256999999999</v>
      </c>
    </row>
    <row r="15" spans="1:18" x14ac:dyDescent="0.2">
      <c r="A15" t="s">
        <v>0</v>
      </c>
      <c r="B15" t="s">
        <v>18</v>
      </c>
      <c r="C15" t="s">
        <v>2</v>
      </c>
      <c r="D15" s="4" t="s">
        <v>259</v>
      </c>
      <c r="E15" t="s">
        <v>70</v>
      </c>
      <c r="F15" t="s">
        <v>5</v>
      </c>
      <c r="G15" t="s">
        <v>71</v>
      </c>
      <c r="H15" t="s">
        <v>7</v>
      </c>
      <c r="I15" s="1">
        <v>105</v>
      </c>
      <c r="J15" s="1">
        <v>24907.65</v>
      </c>
      <c r="K15" s="1">
        <v>21170.76</v>
      </c>
      <c r="L15">
        <v>3736.89</v>
      </c>
      <c r="M15" s="20">
        <v>2.81E-2</v>
      </c>
      <c r="N15" s="11">
        <f t="shared" si="4"/>
        <v>699.90496500000006</v>
      </c>
      <c r="O15" s="11">
        <f t="shared" si="0"/>
        <v>4436.794965</v>
      </c>
      <c r="P15" s="11">
        <f t="shared" si="1"/>
        <v>3736.89</v>
      </c>
      <c r="Q15" s="11">
        <f t="shared" si="2"/>
        <v>4086.8424825000002</v>
      </c>
      <c r="R15" s="11">
        <f t="shared" si="3"/>
        <v>699.90496500000006</v>
      </c>
    </row>
    <row r="16" spans="1:18" x14ac:dyDescent="0.2">
      <c r="A16" t="s">
        <v>0</v>
      </c>
      <c r="B16" t="s">
        <v>18</v>
      </c>
      <c r="C16" t="s">
        <v>2</v>
      </c>
      <c r="D16" s="4" t="s">
        <v>259</v>
      </c>
      <c r="E16" t="s">
        <v>70</v>
      </c>
      <c r="F16" t="s">
        <v>5</v>
      </c>
      <c r="G16" t="s">
        <v>72</v>
      </c>
      <c r="H16" t="s">
        <v>7</v>
      </c>
      <c r="I16" s="1">
        <v>18</v>
      </c>
      <c r="J16" s="1">
        <v>444.82</v>
      </c>
      <c r="K16" s="1">
        <v>378.08</v>
      </c>
      <c r="L16">
        <v>66.739999999999995</v>
      </c>
      <c r="M16" s="20">
        <v>2.81E-2</v>
      </c>
      <c r="N16" s="11">
        <f t="shared" si="4"/>
        <v>12.499442</v>
      </c>
      <c r="O16" s="11">
        <f t="shared" si="0"/>
        <v>79.239441999999997</v>
      </c>
      <c r="P16" s="11">
        <f t="shared" si="1"/>
        <v>66.739999999999995</v>
      </c>
      <c r="Q16" s="11">
        <f t="shared" si="2"/>
        <v>72.989721000000003</v>
      </c>
      <c r="R16" s="11">
        <f t="shared" si="3"/>
        <v>12.499442</v>
      </c>
    </row>
    <row r="17" spans="1:18" x14ac:dyDescent="0.2">
      <c r="A17" t="s">
        <v>0</v>
      </c>
      <c r="B17" t="s">
        <v>1</v>
      </c>
      <c r="C17" t="s">
        <v>2</v>
      </c>
      <c r="D17" s="4" t="s">
        <v>259</v>
      </c>
      <c r="E17" t="s">
        <v>124</v>
      </c>
      <c r="F17" t="s">
        <v>5</v>
      </c>
      <c r="G17" t="s">
        <v>117</v>
      </c>
      <c r="H17" t="s">
        <v>7</v>
      </c>
      <c r="I17" s="1">
        <v>1</v>
      </c>
      <c r="J17" s="1">
        <v>4651.6499999999996</v>
      </c>
      <c r="K17" s="1">
        <v>4651.6499999999996</v>
      </c>
      <c r="L17">
        <v>0</v>
      </c>
      <c r="M17" s="20">
        <v>8.9999999999999993E-3</v>
      </c>
      <c r="N17" s="11"/>
      <c r="O17" s="11">
        <f t="shared" si="0"/>
        <v>0</v>
      </c>
      <c r="P17" s="11">
        <f t="shared" si="1"/>
        <v>0</v>
      </c>
      <c r="Q17" s="11">
        <f t="shared" si="2"/>
        <v>0</v>
      </c>
      <c r="R17" s="11">
        <f t="shared" si="3"/>
        <v>0</v>
      </c>
    </row>
    <row r="18" spans="1:18" x14ac:dyDescent="0.2">
      <c r="C18" t="s">
        <v>2</v>
      </c>
      <c r="D18" s="4" t="s">
        <v>259</v>
      </c>
      <c r="E18" t="s">
        <v>739</v>
      </c>
      <c r="F18" t="s">
        <v>5</v>
      </c>
      <c r="G18" t="s">
        <v>117</v>
      </c>
      <c r="I18" s="1"/>
      <c r="J18" s="1"/>
      <c r="K18" s="1"/>
      <c r="M18" s="20"/>
      <c r="N18" s="11"/>
      <c r="O18" s="11"/>
      <c r="P18" s="11"/>
      <c r="Q18" s="11"/>
      <c r="R18" s="11"/>
    </row>
    <row r="19" spans="1:18" x14ac:dyDescent="0.2">
      <c r="C19" t="s">
        <v>2</v>
      </c>
      <c r="D19" s="4" t="s">
        <v>259</v>
      </c>
      <c r="E19" t="s">
        <v>740</v>
      </c>
      <c r="F19" t="s">
        <v>5</v>
      </c>
      <c r="G19" t="s">
        <v>117</v>
      </c>
      <c r="I19" s="1"/>
      <c r="J19" s="1"/>
      <c r="K19" s="1"/>
      <c r="M19" s="20"/>
      <c r="N19" s="11"/>
      <c r="O19" s="11"/>
      <c r="P19" s="11"/>
      <c r="Q19" s="11"/>
      <c r="R19" s="11"/>
    </row>
    <row r="20" spans="1:18" x14ac:dyDescent="0.2">
      <c r="D20" s="4"/>
      <c r="L20" s="2">
        <f>SUM(L5:L17)</f>
        <v>12428.71</v>
      </c>
      <c r="O20" s="13">
        <f>SUM(O5:O17)</f>
        <v>14360.762577000003</v>
      </c>
      <c r="P20" s="13">
        <f>SUM(P5:P17)</f>
        <v>12428.71</v>
      </c>
      <c r="Q20" s="13">
        <f>SUM(Q5:Q17)</f>
        <v>13394.7362885</v>
      </c>
      <c r="R20" s="13">
        <f>SUM(R5:R17)</f>
        <v>1932.0525770000002</v>
      </c>
    </row>
    <row r="24" spans="1:18" x14ac:dyDescent="0.2">
      <c r="H24">
        <v>2011</v>
      </c>
      <c r="J24" s="2">
        <f>J25</f>
        <v>70568.899999999994</v>
      </c>
      <c r="K24" s="2">
        <f>K25-R20</f>
        <v>56208.137423</v>
      </c>
      <c r="L24" s="2">
        <f>J24-K24</f>
        <v>14360.762576999994</v>
      </c>
    </row>
    <row r="25" spans="1:18" x14ac:dyDescent="0.2">
      <c r="H25">
        <v>2012</v>
      </c>
      <c r="J25" s="2">
        <f>SUM(J5:J23)</f>
        <v>70568.899999999994</v>
      </c>
      <c r="K25" s="2">
        <f>SUM(K5:K23)</f>
        <v>58140.19</v>
      </c>
      <c r="L25" s="2">
        <f>J25-K25</f>
        <v>12428.709999999992</v>
      </c>
      <c r="M25" s="13">
        <f>R20</f>
        <v>1932.0525770000002</v>
      </c>
    </row>
  </sheetData>
  <mergeCells count="1">
    <mergeCell ref="O2:P2"/>
  </mergeCells>
  <phoneticPr fontId="5" type="noConversion"/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S24"/>
  <sheetViews>
    <sheetView topLeftCell="B1" workbookViewId="0">
      <selection activeCell="N9" sqref="N9:N18"/>
    </sheetView>
  </sheetViews>
  <sheetFormatPr defaultRowHeight="12.75" x14ac:dyDescent="0.2"/>
  <cols>
    <col min="1" max="1" width="19.85546875" bestFit="1" customWidth="1"/>
    <col min="2" max="2" width="33" bestFit="1" customWidth="1"/>
    <col min="3" max="3" width="5.140625" customWidth="1"/>
    <col min="4" max="4" width="28" customWidth="1"/>
    <col min="5" max="5" width="22" customWidth="1"/>
    <col min="6" max="6" width="10" customWidth="1"/>
    <col min="7" max="7" width="17.42578125" customWidth="1"/>
    <col min="8" max="8" width="8.140625" customWidth="1"/>
    <col min="9" max="10" width="7.5703125" customWidth="1"/>
    <col min="11" max="11" width="10.7109375" bestFit="1" customWidth="1"/>
    <col min="12" max="12" width="16.5703125" bestFit="1" customWidth="1"/>
    <col min="13" max="13" width="15" bestFit="1" customWidth="1"/>
    <col min="14" max="14" width="17.5703125" bestFit="1" customWidth="1"/>
    <col min="15" max="15" width="22.140625" customWidth="1"/>
    <col min="16" max="16" width="8.140625" customWidth="1"/>
    <col min="17" max="17" width="10.140625" customWidth="1"/>
    <col min="18" max="18" width="8.5703125" customWidth="1"/>
    <col min="19" max="19" width="8.7109375" customWidth="1"/>
  </cols>
  <sheetData>
    <row r="2" spans="1:19" x14ac:dyDescent="0.2">
      <c r="S2" s="29" t="s">
        <v>460</v>
      </c>
    </row>
    <row r="3" spans="1:19" x14ac:dyDescent="0.2">
      <c r="P3" s="58" t="s">
        <v>325</v>
      </c>
      <c r="Q3" s="58"/>
      <c r="S3" s="29" t="s">
        <v>296</v>
      </c>
    </row>
    <row r="4" spans="1:19" x14ac:dyDescent="0.2">
      <c r="A4" t="s">
        <v>190</v>
      </c>
      <c r="B4" t="s">
        <v>191</v>
      </c>
      <c r="D4" t="s">
        <v>192</v>
      </c>
      <c r="E4" t="s">
        <v>193</v>
      </c>
      <c r="F4" t="s">
        <v>194</v>
      </c>
      <c r="G4" t="s">
        <v>195</v>
      </c>
      <c r="I4" t="s">
        <v>196</v>
      </c>
      <c r="J4" t="s">
        <v>197</v>
      </c>
      <c r="K4" s="1" t="s">
        <v>198</v>
      </c>
      <c r="L4" s="1" t="s">
        <v>199</v>
      </c>
      <c r="M4" s="1" t="s">
        <v>200</v>
      </c>
      <c r="N4" s="22" t="s">
        <v>293</v>
      </c>
      <c r="O4" s="22" t="s">
        <v>294</v>
      </c>
      <c r="P4" s="30">
        <v>40909</v>
      </c>
      <c r="Q4" s="30">
        <v>41274</v>
      </c>
      <c r="R4" s="22" t="s">
        <v>323</v>
      </c>
      <c r="S4" s="29" t="s">
        <v>302</v>
      </c>
    </row>
    <row r="5" spans="1:19" x14ac:dyDescent="0.2">
      <c r="A5" t="s">
        <v>0</v>
      </c>
      <c r="B5" t="s">
        <v>8</v>
      </c>
      <c r="C5" t="s">
        <v>73</v>
      </c>
      <c r="D5" t="s">
        <v>74</v>
      </c>
      <c r="E5" t="s">
        <v>5</v>
      </c>
      <c r="F5">
        <v>48878</v>
      </c>
      <c r="G5" t="s">
        <v>65</v>
      </c>
      <c r="H5" s="19">
        <v>22098</v>
      </c>
      <c r="I5" t="s">
        <v>7</v>
      </c>
      <c r="J5">
        <v>251</v>
      </c>
      <c r="K5" s="1">
        <v>6816.1</v>
      </c>
      <c r="L5" s="1">
        <v>6624.84</v>
      </c>
      <c r="M5" s="1">
        <v>191.26</v>
      </c>
      <c r="N5" s="20">
        <v>3.0300000000000001E-2</v>
      </c>
      <c r="O5" s="11">
        <f t="shared" ref="O5:O18" si="0">+K5*N5</f>
        <v>206.52783000000002</v>
      </c>
      <c r="P5" s="11">
        <f t="shared" ref="P5:P18" si="1">+M5+O5</f>
        <v>397.78782999999999</v>
      </c>
      <c r="Q5" s="11">
        <f t="shared" ref="Q5:Q18" si="2">+M5</f>
        <v>191.26</v>
      </c>
      <c r="R5" s="11">
        <f t="shared" ref="R5:R18" si="3">+(P5+Q5)/2</f>
        <v>294.52391499999999</v>
      </c>
      <c r="S5" s="11">
        <f t="shared" ref="S5:S18" si="4">+O5</f>
        <v>206.52783000000002</v>
      </c>
    </row>
    <row r="6" spans="1:19" x14ac:dyDescent="0.2">
      <c r="A6" t="s">
        <v>0</v>
      </c>
      <c r="B6" t="s">
        <v>8</v>
      </c>
      <c r="C6" t="s">
        <v>73</v>
      </c>
      <c r="D6" t="s">
        <v>74</v>
      </c>
      <c r="E6" t="s">
        <v>5</v>
      </c>
      <c r="F6">
        <v>49266</v>
      </c>
      <c r="G6" t="s">
        <v>632</v>
      </c>
      <c r="H6" s="19">
        <v>24654</v>
      </c>
      <c r="I6" t="s">
        <v>7</v>
      </c>
      <c r="J6">
        <v>1</v>
      </c>
      <c r="K6" s="1">
        <v>3707</v>
      </c>
      <c r="L6" s="1">
        <v>3483.78</v>
      </c>
      <c r="M6" s="1">
        <v>223.22</v>
      </c>
      <c r="N6" s="20">
        <v>3.0300000000000001E-2</v>
      </c>
      <c r="O6" s="11">
        <f t="shared" si="0"/>
        <v>112.32210000000001</v>
      </c>
      <c r="P6" s="11">
        <f t="shared" si="1"/>
        <v>335.5421</v>
      </c>
      <c r="Q6" s="11">
        <f t="shared" si="2"/>
        <v>223.22</v>
      </c>
      <c r="R6" s="11">
        <f t="shared" si="3"/>
        <v>279.38105000000002</v>
      </c>
      <c r="S6" s="11">
        <f t="shared" si="4"/>
        <v>112.32210000000001</v>
      </c>
    </row>
    <row r="7" spans="1:19" x14ac:dyDescent="0.2">
      <c r="A7" t="s">
        <v>0</v>
      </c>
      <c r="B7" t="s">
        <v>8</v>
      </c>
      <c r="C7" t="s">
        <v>73</v>
      </c>
      <c r="D7" t="s">
        <v>80</v>
      </c>
      <c r="E7" t="s">
        <v>5</v>
      </c>
      <c r="F7">
        <v>48879</v>
      </c>
      <c r="G7" t="s">
        <v>65</v>
      </c>
      <c r="H7" s="19">
        <v>22098</v>
      </c>
      <c r="I7" t="s">
        <v>7</v>
      </c>
      <c r="J7">
        <v>168</v>
      </c>
      <c r="K7" s="1">
        <v>4561.62</v>
      </c>
      <c r="L7" s="1">
        <v>4433.62</v>
      </c>
      <c r="M7" s="1">
        <v>128</v>
      </c>
      <c r="N7" s="20">
        <v>3.0300000000000001E-2</v>
      </c>
      <c r="O7" s="11">
        <f t="shared" si="0"/>
        <v>138.21708599999999</v>
      </c>
      <c r="P7" s="11">
        <f t="shared" si="1"/>
        <v>266.21708599999999</v>
      </c>
      <c r="Q7" s="11">
        <f t="shared" si="2"/>
        <v>128</v>
      </c>
      <c r="R7" s="11">
        <f t="shared" si="3"/>
        <v>197.108543</v>
      </c>
      <c r="S7" s="11">
        <f t="shared" si="4"/>
        <v>138.21708599999999</v>
      </c>
    </row>
    <row r="8" spans="1:19" x14ac:dyDescent="0.2">
      <c r="A8" t="s">
        <v>0</v>
      </c>
      <c r="B8" t="s">
        <v>8</v>
      </c>
      <c r="C8" t="s">
        <v>73</v>
      </c>
      <c r="D8" t="s">
        <v>80</v>
      </c>
      <c r="E8" t="s">
        <v>5</v>
      </c>
      <c r="F8">
        <v>49267</v>
      </c>
      <c r="G8" t="s">
        <v>632</v>
      </c>
      <c r="H8" s="19">
        <v>24654</v>
      </c>
      <c r="I8" t="s">
        <v>7</v>
      </c>
      <c r="J8">
        <v>1</v>
      </c>
      <c r="K8" s="1">
        <v>2480.88</v>
      </c>
      <c r="L8" s="1">
        <v>2331.4899999999998</v>
      </c>
      <c r="M8" s="1">
        <v>149.38999999999999</v>
      </c>
      <c r="N8" s="20">
        <v>3.0300000000000001E-2</v>
      </c>
      <c r="O8" s="11">
        <f t="shared" si="0"/>
        <v>75.170664000000002</v>
      </c>
      <c r="P8" s="11">
        <f t="shared" si="1"/>
        <v>224.56066399999997</v>
      </c>
      <c r="Q8" s="11">
        <f t="shared" si="2"/>
        <v>149.38999999999999</v>
      </c>
      <c r="R8" s="11">
        <f t="shared" si="3"/>
        <v>186.97533199999998</v>
      </c>
      <c r="S8" s="11">
        <f t="shared" si="4"/>
        <v>75.170664000000002</v>
      </c>
    </row>
    <row r="9" spans="1:19" x14ac:dyDescent="0.2">
      <c r="A9" t="s">
        <v>0</v>
      </c>
      <c r="B9" t="s">
        <v>18</v>
      </c>
      <c r="C9" t="s">
        <v>73</v>
      </c>
      <c r="D9" t="s">
        <v>74</v>
      </c>
      <c r="E9" t="s">
        <v>5</v>
      </c>
      <c r="F9">
        <v>24596</v>
      </c>
      <c r="G9" t="s">
        <v>25</v>
      </c>
      <c r="H9" s="19">
        <v>22098</v>
      </c>
      <c r="I9" t="s">
        <v>7</v>
      </c>
      <c r="J9">
        <v>107</v>
      </c>
      <c r="K9" s="1">
        <v>2883.31</v>
      </c>
      <c r="L9" s="1">
        <v>2831</v>
      </c>
      <c r="M9" s="1">
        <v>52.31</v>
      </c>
      <c r="N9" s="20">
        <v>2.81E-2</v>
      </c>
      <c r="O9" s="11">
        <f t="shared" si="0"/>
        <v>81.021011000000001</v>
      </c>
      <c r="P9" s="11">
        <f t="shared" si="1"/>
        <v>133.33101099999999</v>
      </c>
      <c r="Q9" s="11">
        <f t="shared" si="2"/>
        <v>52.31</v>
      </c>
      <c r="R9" s="11">
        <f t="shared" si="3"/>
        <v>92.820505499999996</v>
      </c>
      <c r="S9" s="11">
        <f t="shared" si="4"/>
        <v>81.021011000000001</v>
      </c>
    </row>
    <row r="10" spans="1:19" x14ac:dyDescent="0.2">
      <c r="A10" t="s">
        <v>0</v>
      </c>
      <c r="B10" t="s">
        <v>18</v>
      </c>
      <c r="C10" t="s">
        <v>73</v>
      </c>
      <c r="D10" t="s">
        <v>74</v>
      </c>
      <c r="E10" t="s">
        <v>5</v>
      </c>
      <c r="F10">
        <v>48897</v>
      </c>
      <c r="G10" t="s">
        <v>43</v>
      </c>
      <c r="H10" s="19">
        <v>22098</v>
      </c>
      <c r="I10" t="s">
        <v>7</v>
      </c>
      <c r="J10">
        <v>616</v>
      </c>
      <c r="K10" s="1">
        <v>7053.06</v>
      </c>
      <c r="L10" s="1">
        <v>6925.09</v>
      </c>
      <c r="M10" s="1">
        <v>127.97</v>
      </c>
      <c r="N10" s="20">
        <v>2.81E-2</v>
      </c>
      <c r="O10" s="11">
        <f t="shared" si="0"/>
        <v>198.19098600000001</v>
      </c>
      <c r="P10" s="11">
        <f t="shared" si="1"/>
        <v>326.16098599999998</v>
      </c>
      <c r="Q10" s="11">
        <f t="shared" si="2"/>
        <v>127.97</v>
      </c>
      <c r="R10" s="11">
        <f t="shared" si="3"/>
        <v>227.065493</v>
      </c>
      <c r="S10" s="11">
        <f t="shared" si="4"/>
        <v>198.19098600000001</v>
      </c>
    </row>
    <row r="11" spans="1:19" x14ac:dyDescent="0.2">
      <c r="A11" t="s">
        <v>0</v>
      </c>
      <c r="B11" t="s">
        <v>18</v>
      </c>
      <c r="C11" t="s">
        <v>73</v>
      </c>
      <c r="D11" t="s">
        <v>74</v>
      </c>
      <c r="E11" t="s">
        <v>5</v>
      </c>
      <c r="F11">
        <v>48898</v>
      </c>
      <c r="G11" t="s">
        <v>75</v>
      </c>
      <c r="H11" s="19">
        <v>22098</v>
      </c>
      <c r="I11" t="s">
        <v>7</v>
      </c>
      <c r="J11">
        <v>1967</v>
      </c>
      <c r="K11" s="1">
        <v>208.13</v>
      </c>
      <c r="L11" s="1">
        <v>204.35</v>
      </c>
      <c r="M11" s="1">
        <v>3.78</v>
      </c>
      <c r="N11" s="20">
        <v>2.81E-2</v>
      </c>
      <c r="O11" s="11">
        <f t="shared" si="0"/>
        <v>5.8484530000000001</v>
      </c>
      <c r="P11" s="11">
        <f t="shared" si="1"/>
        <v>9.6284530000000004</v>
      </c>
      <c r="Q11" s="11">
        <f t="shared" si="2"/>
        <v>3.78</v>
      </c>
      <c r="R11" s="11">
        <f t="shared" si="3"/>
        <v>6.7042264999999999</v>
      </c>
      <c r="S11" s="11">
        <f t="shared" si="4"/>
        <v>5.8484530000000001</v>
      </c>
    </row>
    <row r="12" spans="1:19" x14ac:dyDescent="0.2">
      <c r="A12" t="s">
        <v>0</v>
      </c>
      <c r="B12" t="s">
        <v>18</v>
      </c>
      <c r="C12" t="s">
        <v>73</v>
      </c>
      <c r="D12" t="s">
        <v>74</v>
      </c>
      <c r="E12" t="s">
        <v>5</v>
      </c>
      <c r="F12">
        <v>49715</v>
      </c>
      <c r="G12" t="s">
        <v>41</v>
      </c>
      <c r="H12" s="19">
        <v>26846</v>
      </c>
      <c r="I12" t="s">
        <v>7</v>
      </c>
      <c r="J12">
        <v>4576</v>
      </c>
      <c r="K12" s="1">
        <v>3920.76</v>
      </c>
      <c r="L12" s="1">
        <v>3565.79</v>
      </c>
      <c r="M12" s="1">
        <v>354.97</v>
      </c>
      <c r="N12" s="20">
        <v>2.81E-2</v>
      </c>
      <c r="O12" s="11">
        <f t="shared" si="0"/>
        <v>110.17335600000001</v>
      </c>
      <c r="P12" s="11">
        <f t="shared" si="1"/>
        <v>465.14335600000004</v>
      </c>
      <c r="Q12" s="11">
        <f t="shared" si="2"/>
        <v>354.97</v>
      </c>
      <c r="R12" s="11">
        <f t="shared" si="3"/>
        <v>410.05667800000003</v>
      </c>
      <c r="S12" s="11">
        <f t="shared" si="4"/>
        <v>110.17335600000001</v>
      </c>
    </row>
    <row r="13" spans="1:19" x14ac:dyDescent="0.2">
      <c r="A13" t="s">
        <v>0</v>
      </c>
      <c r="B13" t="s">
        <v>18</v>
      </c>
      <c r="C13" t="s">
        <v>73</v>
      </c>
      <c r="D13" t="s">
        <v>74</v>
      </c>
      <c r="E13" t="s">
        <v>5</v>
      </c>
      <c r="F13">
        <v>49835</v>
      </c>
      <c r="G13" t="s">
        <v>76</v>
      </c>
      <c r="H13" s="19">
        <v>27211</v>
      </c>
      <c r="I13" t="s">
        <v>7</v>
      </c>
      <c r="J13">
        <v>92</v>
      </c>
      <c r="K13" s="1">
        <v>124.43</v>
      </c>
      <c r="L13" s="1">
        <v>111.9</v>
      </c>
      <c r="M13" s="1">
        <v>12.53</v>
      </c>
      <c r="N13" s="20">
        <v>2.81E-2</v>
      </c>
      <c r="O13" s="11">
        <f t="shared" si="0"/>
        <v>3.496483</v>
      </c>
      <c r="P13" s="11">
        <f t="shared" si="1"/>
        <v>16.026482999999999</v>
      </c>
      <c r="Q13" s="11">
        <f t="shared" si="2"/>
        <v>12.53</v>
      </c>
      <c r="R13" s="11">
        <f t="shared" si="3"/>
        <v>14.2782415</v>
      </c>
      <c r="S13" s="11">
        <f t="shared" si="4"/>
        <v>3.496483</v>
      </c>
    </row>
    <row r="14" spans="1:19" x14ac:dyDescent="0.2">
      <c r="A14" t="s">
        <v>0</v>
      </c>
      <c r="B14" t="s">
        <v>18</v>
      </c>
      <c r="C14" t="s">
        <v>73</v>
      </c>
      <c r="D14" t="s">
        <v>80</v>
      </c>
      <c r="E14" t="s">
        <v>5</v>
      </c>
      <c r="F14">
        <v>5230</v>
      </c>
      <c r="G14" t="s">
        <v>25</v>
      </c>
      <c r="H14" s="19">
        <v>22098</v>
      </c>
      <c r="I14" t="s">
        <v>7</v>
      </c>
      <c r="J14">
        <v>87</v>
      </c>
      <c r="K14" s="1">
        <v>2359.0700000000002</v>
      </c>
      <c r="L14" s="1">
        <v>2316.27</v>
      </c>
      <c r="M14" s="1">
        <v>42.8</v>
      </c>
      <c r="N14" s="20">
        <v>2.81E-2</v>
      </c>
      <c r="O14" s="11">
        <f t="shared" si="0"/>
        <v>66.289867000000001</v>
      </c>
      <c r="P14" s="11">
        <f t="shared" si="1"/>
        <v>109.089867</v>
      </c>
      <c r="Q14" s="11">
        <f t="shared" si="2"/>
        <v>42.8</v>
      </c>
      <c r="R14" s="11">
        <f t="shared" si="3"/>
        <v>75.944933499999991</v>
      </c>
      <c r="S14" s="11">
        <f t="shared" si="4"/>
        <v>66.289867000000001</v>
      </c>
    </row>
    <row r="15" spans="1:19" x14ac:dyDescent="0.2">
      <c r="A15" t="s">
        <v>0</v>
      </c>
      <c r="B15" t="s">
        <v>18</v>
      </c>
      <c r="C15" t="s">
        <v>73</v>
      </c>
      <c r="D15" t="s">
        <v>80</v>
      </c>
      <c r="E15" t="s">
        <v>5</v>
      </c>
      <c r="F15">
        <v>48900</v>
      </c>
      <c r="G15" t="s">
        <v>75</v>
      </c>
      <c r="H15" s="19">
        <v>22098</v>
      </c>
      <c r="I15" t="s">
        <v>7</v>
      </c>
      <c r="J15">
        <v>1610</v>
      </c>
      <c r="K15" s="1">
        <v>170.29</v>
      </c>
      <c r="L15" s="1">
        <v>167.2</v>
      </c>
      <c r="M15" s="1">
        <v>3.09</v>
      </c>
      <c r="N15" s="20">
        <v>2.81E-2</v>
      </c>
      <c r="O15" s="11">
        <f t="shared" si="0"/>
        <v>4.7851489999999997</v>
      </c>
      <c r="P15" s="11">
        <f t="shared" si="1"/>
        <v>7.8751489999999995</v>
      </c>
      <c r="Q15" s="11">
        <f t="shared" si="2"/>
        <v>3.09</v>
      </c>
      <c r="R15" s="11">
        <f t="shared" si="3"/>
        <v>5.4825745000000001</v>
      </c>
      <c r="S15" s="11">
        <f t="shared" si="4"/>
        <v>4.7851489999999997</v>
      </c>
    </row>
    <row r="16" spans="1:19" x14ac:dyDescent="0.2">
      <c r="A16" t="s">
        <v>0</v>
      </c>
      <c r="B16" t="s">
        <v>18</v>
      </c>
      <c r="C16" t="s">
        <v>73</v>
      </c>
      <c r="D16" t="s">
        <v>80</v>
      </c>
      <c r="E16" t="s">
        <v>5</v>
      </c>
      <c r="F16">
        <v>48899</v>
      </c>
      <c r="G16" t="s">
        <v>43</v>
      </c>
      <c r="H16" s="19">
        <v>22098</v>
      </c>
      <c r="I16" t="s">
        <v>7</v>
      </c>
      <c r="J16">
        <v>504</v>
      </c>
      <c r="K16" s="1">
        <v>5770.69</v>
      </c>
      <c r="L16" s="1">
        <v>5665.99</v>
      </c>
      <c r="M16" s="1">
        <v>104.7</v>
      </c>
      <c r="N16" s="20">
        <v>2.81E-2</v>
      </c>
      <c r="O16" s="11">
        <f t="shared" si="0"/>
        <v>162.15638899999999</v>
      </c>
      <c r="P16" s="11">
        <f t="shared" si="1"/>
        <v>266.85638899999998</v>
      </c>
      <c r="Q16" s="11">
        <f t="shared" si="2"/>
        <v>104.7</v>
      </c>
      <c r="R16" s="11">
        <f t="shared" si="3"/>
        <v>185.77819449999998</v>
      </c>
      <c r="S16" s="11">
        <f t="shared" si="4"/>
        <v>162.15638899999999</v>
      </c>
    </row>
    <row r="17" spans="1:19" x14ac:dyDescent="0.2">
      <c r="A17" t="s">
        <v>0</v>
      </c>
      <c r="B17" t="s">
        <v>18</v>
      </c>
      <c r="C17" t="s">
        <v>73</v>
      </c>
      <c r="D17" t="s">
        <v>80</v>
      </c>
      <c r="E17" t="s">
        <v>5</v>
      </c>
      <c r="F17">
        <v>49716</v>
      </c>
      <c r="G17" t="s">
        <v>41</v>
      </c>
      <c r="H17" s="19">
        <v>26846</v>
      </c>
      <c r="I17" t="s">
        <v>7</v>
      </c>
      <c r="J17">
        <v>3744</v>
      </c>
      <c r="K17" s="1">
        <v>3207.89</v>
      </c>
      <c r="L17" s="1">
        <v>2917.46</v>
      </c>
      <c r="M17" s="1">
        <v>290.43</v>
      </c>
      <c r="N17" s="20">
        <v>2.81E-2</v>
      </c>
      <c r="O17" s="11">
        <f t="shared" si="0"/>
        <v>90.141708999999992</v>
      </c>
      <c r="P17" s="11">
        <f t="shared" si="1"/>
        <v>380.571709</v>
      </c>
      <c r="Q17" s="11">
        <f t="shared" si="2"/>
        <v>290.43</v>
      </c>
      <c r="R17" s="11">
        <f t="shared" si="3"/>
        <v>335.5008545</v>
      </c>
      <c r="S17" s="11">
        <f t="shared" si="4"/>
        <v>90.141708999999992</v>
      </c>
    </row>
    <row r="18" spans="1:19" x14ac:dyDescent="0.2">
      <c r="A18" t="s">
        <v>0</v>
      </c>
      <c r="B18" t="s">
        <v>18</v>
      </c>
      <c r="C18" t="s">
        <v>73</v>
      </c>
      <c r="D18" t="s">
        <v>80</v>
      </c>
      <c r="E18" t="s">
        <v>5</v>
      </c>
      <c r="F18">
        <v>49836</v>
      </c>
      <c r="G18" t="s">
        <v>76</v>
      </c>
      <c r="H18" s="19">
        <v>27211</v>
      </c>
      <c r="I18" t="s">
        <v>7</v>
      </c>
      <c r="J18">
        <v>75</v>
      </c>
      <c r="K18" s="1">
        <v>101.8</v>
      </c>
      <c r="L18" s="1">
        <v>91.55</v>
      </c>
      <c r="M18" s="1">
        <v>10.25</v>
      </c>
      <c r="N18" s="20">
        <v>2.81E-2</v>
      </c>
      <c r="O18" s="11">
        <f t="shared" si="0"/>
        <v>2.8605800000000001</v>
      </c>
      <c r="P18" s="11">
        <f t="shared" si="1"/>
        <v>13.110580000000001</v>
      </c>
      <c r="Q18" s="11">
        <f t="shared" si="2"/>
        <v>10.25</v>
      </c>
      <c r="R18" s="11">
        <f t="shared" si="3"/>
        <v>11.680289999999999</v>
      </c>
      <c r="S18" s="11">
        <f t="shared" si="4"/>
        <v>2.8605800000000001</v>
      </c>
    </row>
    <row r="19" spans="1:19" x14ac:dyDescent="0.2">
      <c r="R19" s="13">
        <f>SUM(R5:R18)</f>
        <v>2323.3008314999997</v>
      </c>
      <c r="S19" s="13">
        <f>SUM(S5:S18)</f>
        <v>1257.2016630000001</v>
      </c>
    </row>
    <row r="23" spans="1:19" x14ac:dyDescent="0.2">
      <c r="I23">
        <v>2011</v>
      </c>
      <c r="K23" s="2">
        <f>K24</f>
        <v>43365.030000000013</v>
      </c>
      <c r="L23" s="2">
        <f>L24-S19</f>
        <v>40413.128337000002</v>
      </c>
      <c r="M23" s="2">
        <f>K23-L23</f>
        <v>2951.9016630000115</v>
      </c>
    </row>
    <row r="24" spans="1:19" x14ac:dyDescent="0.2">
      <c r="I24">
        <v>2012</v>
      </c>
      <c r="K24" s="2">
        <f>SUM(K5:K20)</f>
        <v>43365.030000000013</v>
      </c>
      <c r="L24" s="2">
        <f>SUM(L5:L20)</f>
        <v>41670.33</v>
      </c>
      <c r="M24" s="2">
        <f>K24-L24</f>
        <v>1694.7000000000116</v>
      </c>
      <c r="N24" s="13">
        <f>S19</f>
        <v>1257.2016630000001</v>
      </c>
    </row>
  </sheetData>
  <mergeCells count="1">
    <mergeCell ref="P3:Q3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3:Q36"/>
  <sheetViews>
    <sheetView topLeftCell="G1" workbookViewId="0">
      <selection activeCell="L14" sqref="L14"/>
    </sheetView>
  </sheetViews>
  <sheetFormatPr defaultRowHeight="12.75" x14ac:dyDescent="0.2"/>
  <cols>
    <col min="1" max="1" width="19.85546875" bestFit="1" customWidth="1"/>
    <col min="2" max="2" width="33" bestFit="1" customWidth="1"/>
    <col min="3" max="3" width="12" bestFit="1" customWidth="1"/>
    <col min="4" max="4" width="33.28515625" bestFit="1" customWidth="1"/>
    <col min="5" max="5" width="22.7109375" customWidth="1"/>
    <col min="6" max="6" width="16.5703125" customWidth="1"/>
    <col min="7" max="7" width="10.140625" customWidth="1"/>
    <col min="8" max="8" width="7.5703125" bestFit="1" customWidth="1"/>
    <col min="9" max="9" width="12.85546875" bestFit="1" customWidth="1"/>
    <col min="10" max="10" width="12.85546875" customWidth="1"/>
    <col min="11" max="11" width="12.85546875" bestFit="1" customWidth="1"/>
    <col min="12" max="12" width="17.5703125" customWidth="1"/>
    <col min="13" max="13" width="22.140625" customWidth="1"/>
    <col min="14" max="16" width="14" customWidth="1"/>
    <col min="17" max="17" width="11.28515625" customWidth="1"/>
  </cols>
  <sheetData>
    <row r="3" spans="1:17" x14ac:dyDescent="0.2">
      <c r="N3" s="58" t="s">
        <v>325</v>
      </c>
      <c r="O3" s="58"/>
      <c r="Q3" s="29" t="s">
        <v>460</v>
      </c>
    </row>
    <row r="4" spans="1:17" x14ac:dyDescent="0.2">
      <c r="L4" s="22" t="s">
        <v>293</v>
      </c>
      <c r="M4" s="22" t="s">
        <v>294</v>
      </c>
      <c r="N4" s="17">
        <v>40909</v>
      </c>
      <c r="O4" s="17">
        <v>41274</v>
      </c>
      <c r="P4" s="12" t="s">
        <v>323</v>
      </c>
      <c r="Q4" s="29" t="s">
        <v>296</v>
      </c>
    </row>
    <row r="5" spans="1:17" x14ac:dyDescent="0.2">
      <c r="A5" t="s">
        <v>190</v>
      </c>
      <c r="B5" t="s">
        <v>191</v>
      </c>
      <c r="C5" t="s">
        <v>192</v>
      </c>
      <c r="D5" t="s">
        <v>193</v>
      </c>
      <c r="E5" t="s">
        <v>194</v>
      </c>
      <c r="F5" t="s">
        <v>195</v>
      </c>
      <c r="G5" t="s">
        <v>196</v>
      </c>
      <c r="H5" t="s">
        <v>197</v>
      </c>
      <c r="I5" s="1" t="s">
        <v>198</v>
      </c>
      <c r="J5" s="1" t="s">
        <v>199</v>
      </c>
      <c r="K5" s="1" t="s">
        <v>200</v>
      </c>
      <c r="Q5" s="29" t="s">
        <v>302</v>
      </c>
    </row>
    <row r="6" spans="1:17" x14ac:dyDescent="0.2">
      <c r="A6" t="s">
        <v>0</v>
      </c>
      <c r="B6" t="s">
        <v>8</v>
      </c>
      <c r="C6" t="s">
        <v>2</v>
      </c>
      <c r="D6" t="s">
        <v>81</v>
      </c>
      <c r="E6" t="s">
        <v>5</v>
      </c>
      <c r="F6" t="s">
        <v>82</v>
      </c>
      <c r="G6" t="s">
        <v>7</v>
      </c>
      <c r="H6">
        <v>1</v>
      </c>
      <c r="I6" s="1">
        <v>1810.82</v>
      </c>
      <c r="J6" s="1">
        <v>1621.62</v>
      </c>
      <c r="K6" s="1">
        <v>189.2</v>
      </c>
      <c r="L6" s="20">
        <v>3.0300000000000001E-2</v>
      </c>
      <c r="M6" s="11">
        <f>+I6*L6</f>
        <v>54.867846</v>
      </c>
      <c r="N6" s="11">
        <f>+K6+M6</f>
        <v>244.06784599999997</v>
      </c>
      <c r="O6" s="11">
        <f>+K6</f>
        <v>189.2</v>
      </c>
      <c r="P6" s="11">
        <f>+(N6+O6)/2</f>
        <v>216.63392299999998</v>
      </c>
      <c r="Q6" s="11">
        <f>+M6</f>
        <v>54.867846</v>
      </c>
    </row>
    <row r="7" spans="1:17" x14ac:dyDescent="0.2">
      <c r="A7" t="s">
        <v>0</v>
      </c>
      <c r="B7" t="s">
        <v>8</v>
      </c>
      <c r="C7" t="s">
        <v>2</v>
      </c>
      <c r="D7" t="s">
        <v>81</v>
      </c>
      <c r="E7" t="s">
        <v>5</v>
      </c>
      <c r="F7" t="s">
        <v>83</v>
      </c>
      <c r="G7" t="s">
        <v>7</v>
      </c>
      <c r="H7">
        <v>1</v>
      </c>
      <c r="I7" s="1">
        <v>3614.71</v>
      </c>
      <c r="J7" s="1">
        <v>3237.04</v>
      </c>
      <c r="K7" s="1">
        <v>377.67</v>
      </c>
      <c r="L7" s="20">
        <v>3.0300000000000001E-2</v>
      </c>
      <c r="M7" s="11">
        <f t="shared" ref="M7:M31" si="0">+I7*L7</f>
        <v>109.525713</v>
      </c>
      <c r="N7" s="11">
        <f t="shared" ref="N7:N31" si="1">+K7+M7</f>
        <v>487.19571300000001</v>
      </c>
      <c r="O7" s="11">
        <f t="shared" ref="O7:O31" si="2">+K7</f>
        <v>377.67</v>
      </c>
      <c r="P7" s="11">
        <f t="shared" ref="P7:P31" si="3">+(N7+O7)/2</f>
        <v>432.43285650000001</v>
      </c>
      <c r="Q7" s="11">
        <f t="shared" ref="Q7:Q31" si="4">+M7</f>
        <v>109.525713</v>
      </c>
    </row>
    <row r="8" spans="1:17" x14ac:dyDescent="0.2">
      <c r="A8" t="s">
        <v>0</v>
      </c>
      <c r="B8" t="s">
        <v>8</v>
      </c>
      <c r="C8" t="s">
        <v>2</v>
      </c>
      <c r="D8" t="s">
        <v>81</v>
      </c>
      <c r="E8" t="s">
        <v>5</v>
      </c>
      <c r="F8" t="s">
        <v>84</v>
      </c>
      <c r="G8" t="s">
        <v>7</v>
      </c>
      <c r="H8">
        <v>15</v>
      </c>
      <c r="I8" s="1">
        <v>25204.25</v>
      </c>
      <c r="J8" s="1">
        <v>22570.86</v>
      </c>
      <c r="K8" s="1">
        <v>2633.39</v>
      </c>
      <c r="L8" s="20">
        <v>3.0300000000000001E-2</v>
      </c>
      <c r="M8" s="11">
        <f t="shared" si="0"/>
        <v>763.68877499999996</v>
      </c>
      <c r="N8" s="11">
        <f t="shared" si="1"/>
        <v>3397.078775</v>
      </c>
      <c r="O8" s="11">
        <f t="shared" si="2"/>
        <v>2633.39</v>
      </c>
      <c r="P8" s="11">
        <f t="shared" si="3"/>
        <v>3015.2343874999997</v>
      </c>
      <c r="Q8" s="11">
        <f t="shared" si="4"/>
        <v>763.68877499999996</v>
      </c>
    </row>
    <row r="9" spans="1:17" x14ac:dyDescent="0.2">
      <c r="A9" t="s">
        <v>0</v>
      </c>
      <c r="B9" t="s">
        <v>8</v>
      </c>
      <c r="C9" t="s">
        <v>2</v>
      </c>
      <c r="D9" t="s">
        <v>81</v>
      </c>
      <c r="E9" t="s">
        <v>5</v>
      </c>
      <c r="F9" t="s">
        <v>85</v>
      </c>
      <c r="G9" t="s">
        <v>7</v>
      </c>
      <c r="H9">
        <v>7</v>
      </c>
      <c r="I9" s="1">
        <v>1286.3399999999999</v>
      </c>
      <c r="J9" s="1">
        <v>1151.94</v>
      </c>
      <c r="K9" s="1">
        <v>134.4</v>
      </c>
      <c r="L9" s="20">
        <v>3.0300000000000001E-2</v>
      </c>
      <c r="M9" s="11">
        <f t="shared" si="0"/>
        <v>38.976101999999997</v>
      </c>
      <c r="N9" s="11">
        <f t="shared" si="1"/>
        <v>173.376102</v>
      </c>
      <c r="O9" s="11">
        <f t="shared" si="2"/>
        <v>134.4</v>
      </c>
      <c r="P9" s="11">
        <f t="shared" si="3"/>
        <v>153.88805100000002</v>
      </c>
      <c r="Q9" s="11">
        <f t="shared" si="4"/>
        <v>38.976101999999997</v>
      </c>
    </row>
    <row r="10" spans="1:17" x14ac:dyDescent="0.2">
      <c r="A10" t="s">
        <v>0</v>
      </c>
      <c r="B10" t="s">
        <v>8</v>
      </c>
      <c r="C10" t="s">
        <v>2</v>
      </c>
      <c r="D10" t="s">
        <v>81</v>
      </c>
      <c r="E10" t="s">
        <v>5</v>
      </c>
      <c r="F10" t="s">
        <v>86</v>
      </c>
      <c r="G10" t="s">
        <v>7</v>
      </c>
      <c r="H10">
        <v>16</v>
      </c>
      <c r="I10" s="1">
        <v>3729.46</v>
      </c>
      <c r="J10" s="1">
        <v>3339.8</v>
      </c>
      <c r="K10" s="1">
        <v>389.66</v>
      </c>
      <c r="L10" s="20">
        <v>3.0300000000000001E-2</v>
      </c>
      <c r="M10" s="11">
        <f t="shared" si="0"/>
        <v>113.002638</v>
      </c>
      <c r="N10" s="11">
        <f t="shared" si="1"/>
        <v>502.66263800000002</v>
      </c>
      <c r="O10" s="11">
        <f t="shared" si="2"/>
        <v>389.66</v>
      </c>
      <c r="P10" s="11">
        <f t="shared" si="3"/>
        <v>446.16131900000005</v>
      </c>
      <c r="Q10" s="11">
        <f t="shared" si="4"/>
        <v>113.002638</v>
      </c>
    </row>
    <row r="11" spans="1:17" x14ac:dyDescent="0.2">
      <c r="A11" t="s">
        <v>0</v>
      </c>
      <c r="B11" t="s">
        <v>8</v>
      </c>
      <c r="C11" t="s">
        <v>2</v>
      </c>
      <c r="D11" t="s">
        <v>81</v>
      </c>
      <c r="E11" t="s">
        <v>5</v>
      </c>
      <c r="F11" t="s">
        <v>87</v>
      </c>
      <c r="G11" t="s">
        <v>7</v>
      </c>
      <c r="H11">
        <v>5</v>
      </c>
      <c r="I11" s="1">
        <v>1490.23</v>
      </c>
      <c r="J11" s="1">
        <v>1334.53</v>
      </c>
      <c r="K11" s="1">
        <v>155.69999999999999</v>
      </c>
      <c r="L11" s="20">
        <v>3.0300000000000001E-2</v>
      </c>
      <c r="M11" s="11">
        <f t="shared" si="0"/>
        <v>45.153969000000004</v>
      </c>
      <c r="N11" s="11">
        <f t="shared" si="1"/>
        <v>200.85396900000001</v>
      </c>
      <c r="O11" s="11">
        <f t="shared" si="2"/>
        <v>155.69999999999999</v>
      </c>
      <c r="P11" s="11">
        <f t="shared" si="3"/>
        <v>178.2769845</v>
      </c>
      <c r="Q11" s="11">
        <f t="shared" si="4"/>
        <v>45.153969000000004</v>
      </c>
    </row>
    <row r="12" spans="1:17" x14ac:dyDescent="0.2">
      <c r="A12" t="s">
        <v>0</v>
      </c>
      <c r="B12" t="s">
        <v>8</v>
      </c>
      <c r="C12" t="s">
        <v>2</v>
      </c>
      <c r="D12" t="s">
        <v>81</v>
      </c>
      <c r="E12" t="s">
        <v>5</v>
      </c>
      <c r="F12" t="s">
        <v>88</v>
      </c>
      <c r="G12" t="s">
        <v>7</v>
      </c>
      <c r="H12">
        <v>4</v>
      </c>
      <c r="I12" s="1">
        <v>1357.86</v>
      </c>
      <c r="J12" s="1">
        <v>1215.99</v>
      </c>
      <c r="K12" s="1">
        <v>141.87</v>
      </c>
      <c r="L12" s="20">
        <v>3.0300000000000001E-2</v>
      </c>
      <c r="M12" s="11">
        <f t="shared" si="0"/>
        <v>41.143158</v>
      </c>
      <c r="N12" s="11">
        <f t="shared" si="1"/>
        <v>183.013158</v>
      </c>
      <c r="O12" s="11">
        <f t="shared" si="2"/>
        <v>141.87</v>
      </c>
      <c r="P12" s="11">
        <f t="shared" si="3"/>
        <v>162.44157899999999</v>
      </c>
      <c r="Q12" s="11">
        <f t="shared" si="4"/>
        <v>41.143158</v>
      </c>
    </row>
    <row r="13" spans="1:17" x14ac:dyDescent="0.2">
      <c r="A13" t="s">
        <v>0</v>
      </c>
      <c r="B13" t="s">
        <v>8</v>
      </c>
      <c r="C13" t="s">
        <v>2</v>
      </c>
      <c r="D13" t="s">
        <v>81</v>
      </c>
      <c r="E13" t="s">
        <v>5</v>
      </c>
      <c r="F13" t="s">
        <v>89</v>
      </c>
      <c r="G13" t="s">
        <v>7</v>
      </c>
      <c r="H13">
        <v>4</v>
      </c>
      <c r="I13" s="1">
        <v>1756.75</v>
      </c>
      <c r="J13" s="1">
        <v>1573.2</v>
      </c>
      <c r="K13" s="1">
        <v>183.55</v>
      </c>
      <c r="L13" s="20">
        <v>3.0300000000000001E-2</v>
      </c>
      <c r="M13" s="11">
        <f t="shared" si="0"/>
        <v>53.229525000000002</v>
      </c>
      <c r="N13" s="11">
        <f t="shared" si="1"/>
        <v>236.77952500000001</v>
      </c>
      <c r="O13" s="11">
        <f t="shared" si="2"/>
        <v>183.55</v>
      </c>
      <c r="P13" s="11">
        <f t="shared" si="3"/>
        <v>210.16476249999999</v>
      </c>
      <c r="Q13" s="11">
        <f t="shared" si="4"/>
        <v>53.229525000000002</v>
      </c>
    </row>
    <row r="14" spans="1:17" x14ac:dyDescent="0.2">
      <c r="A14" t="s">
        <v>0</v>
      </c>
      <c r="B14" t="s">
        <v>1</v>
      </c>
      <c r="C14" t="s">
        <v>2</v>
      </c>
      <c r="D14" t="s">
        <v>81</v>
      </c>
      <c r="E14" t="s">
        <v>5</v>
      </c>
      <c r="F14" t="s">
        <v>90</v>
      </c>
      <c r="G14" t="s">
        <v>7</v>
      </c>
      <c r="H14">
        <v>1</v>
      </c>
      <c r="I14" s="1">
        <v>8242.9699999999993</v>
      </c>
      <c r="J14" s="1">
        <v>8242.9699999999993</v>
      </c>
      <c r="K14" s="1">
        <v>0</v>
      </c>
      <c r="L14" s="20">
        <v>8.9999999999999993E-3</v>
      </c>
      <c r="M14" s="11">
        <v>0</v>
      </c>
      <c r="N14" s="11">
        <f t="shared" si="1"/>
        <v>0</v>
      </c>
      <c r="O14" s="11">
        <f t="shared" si="2"/>
        <v>0</v>
      </c>
      <c r="P14" s="11">
        <f t="shared" si="3"/>
        <v>0</v>
      </c>
      <c r="Q14" s="11">
        <f t="shared" si="4"/>
        <v>0</v>
      </c>
    </row>
    <row r="15" spans="1:17" x14ac:dyDescent="0.2">
      <c r="A15" t="s">
        <v>0</v>
      </c>
      <c r="B15" t="s">
        <v>1</v>
      </c>
      <c r="C15" t="s">
        <v>2</v>
      </c>
      <c r="D15" t="s">
        <v>81</v>
      </c>
      <c r="E15" t="s">
        <v>5</v>
      </c>
      <c r="F15" t="s">
        <v>91</v>
      </c>
      <c r="G15" t="s">
        <v>7</v>
      </c>
      <c r="H15">
        <v>1</v>
      </c>
      <c r="I15" s="1">
        <v>16632.13</v>
      </c>
      <c r="J15" s="1">
        <v>16632.13</v>
      </c>
      <c r="K15" s="1">
        <v>0</v>
      </c>
      <c r="L15" s="20">
        <v>8.9999999999999993E-3</v>
      </c>
      <c r="M15" s="11">
        <v>0</v>
      </c>
      <c r="N15" s="11">
        <f t="shared" si="1"/>
        <v>0</v>
      </c>
      <c r="O15" s="11">
        <f t="shared" si="2"/>
        <v>0</v>
      </c>
      <c r="P15" s="11">
        <f t="shared" si="3"/>
        <v>0</v>
      </c>
      <c r="Q15" s="11">
        <f t="shared" si="4"/>
        <v>0</v>
      </c>
    </row>
    <row r="16" spans="1:17" x14ac:dyDescent="0.2">
      <c r="A16" t="s">
        <v>0</v>
      </c>
      <c r="B16" t="s">
        <v>18</v>
      </c>
      <c r="C16" t="s">
        <v>2</v>
      </c>
      <c r="D16" t="s">
        <v>92</v>
      </c>
      <c r="E16" t="s">
        <v>5</v>
      </c>
      <c r="F16" t="s">
        <v>94</v>
      </c>
      <c r="G16" t="s">
        <v>7</v>
      </c>
      <c r="H16">
        <v>1</v>
      </c>
      <c r="I16" s="1">
        <v>708276.39</v>
      </c>
      <c r="J16" s="1">
        <v>513751.4</v>
      </c>
      <c r="K16" s="1">
        <v>194524.99</v>
      </c>
      <c r="L16" s="20">
        <v>2.81E-2</v>
      </c>
      <c r="M16" s="11">
        <f t="shared" si="0"/>
        <v>19902.566558999999</v>
      </c>
      <c r="N16" s="11">
        <f t="shared" si="1"/>
        <v>214427.55655899999</v>
      </c>
      <c r="O16" s="11">
        <f t="shared" si="2"/>
        <v>194524.99</v>
      </c>
      <c r="P16" s="11">
        <f t="shared" si="3"/>
        <v>204476.27327949999</v>
      </c>
      <c r="Q16" s="11">
        <f t="shared" si="4"/>
        <v>19902.566558999999</v>
      </c>
    </row>
    <row r="17" spans="1:17" x14ac:dyDescent="0.2">
      <c r="A17" t="s">
        <v>0</v>
      </c>
      <c r="B17" t="s">
        <v>18</v>
      </c>
      <c r="C17" t="s">
        <v>2</v>
      </c>
      <c r="D17" t="s">
        <v>81</v>
      </c>
      <c r="E17" t="s">
        <v>5</v>
      </c>
      <c r="F17" t="s">
        <v>95</v>
      </c>
      <c r="G17" t="s">
        <v>7</v>
      </c>
      <c r="H17">
        <v>48</v>
      </c>
      <c r="I17" s="1">
        <v>15413.31</v>
      </c>
      <c r="J17" s="1">
        <v>481.11</v>
      </c>
      <c r="K17" s="1">
        <v>14932.2</v>
      </c>
      <c r="L17" s="20">
        <v>2.81E-2</v>
      </c>
      <c r="M17" s="11">
        <f t="shared" si="0"/>
        <v>433.114011</v>
      </c>
      <c r="N17" s="11">
        <f t="shared" si="1"/>
        <v>15365.314011</v>
      </c>
      <c r="O17" s="11">
        <f t="shared" si="2"/>
        <v>14932.2</v>
      </c>
      <c r="P17" s="11">
        <f t="shared" si="3"/>
        <v>15148.7570055</v>
      </c>
      <c r="Q17" s="11">
        <f t="shared" si="4"/>
        <v>433.114011</v>
      </c>
    </row>
    <row r="18" spans="1:17" x14ac:dyDescent="0.2">
      <c r="A18" t="s">
        <v>0</v>
      </c>
      <c r="B18" t="s">
        <v>18</v>
      </c>
      <c r="C18" t="s">
        <v>2</v>
      </c>
      <c r="D18" t="s">
        <v>81</v>
      </c>
      <c r="E18" t="s">
        <v>5</v>
      </c>
      <c r="F18" t="s">
        <v>96</v>
      </c>
      <c r="G18" t="s">
        <v>7</v>
      </c>
      <c r="H18">
        <v>35000</v>
      </c>
      <c r="I18" s="1">
        <v>7337.82</v>
      </c>
      <c r="J18" s="1">
        <v>6742.49</v>
      </c>
      <c r="K18" s="1">
        <v>595.33000000000004</v>
      </c>
      <c r="L18" s="20">
        <v>2.81E-2</v>
      </c>
      <c r="M18" s="11">
        <f t="shared" si="0"/>
        <v>206.19274199999998</v>
      </c>
      <c r="N18" s="11">
        <f t="shared" si="1"/>
        <v>801.52274199999999</v>
      </c>
      <c r="O18" s="11">
        <f t="shared" si="2"/>
        <v>595.33000000000004</v>
      </c>
      <c r="P18" s="11">
        <f t="shared" si="3"/>
        <v>698.42637100000002</v>
      </c>
      <c r="Q18" s="11">
        <f t="shared" si="4"/>
        <v>206.19274199999998</v>
      </c>
    </row>
    <row r="19" spans="1:17" x14ac:dyDescent="0.2">
      <c r="A19" t="s">
        <v>0</v>
      </c>
      <c r="B19" t="s">
        <v>18</v>
      </c>
      <c r="C19" t="s">
        <v>2</v>
      </c>
      <c r="D19" t="s">
        <v>81</v>
      </c>
      <c r="E19" t="s">
        <v>5</v>
      </c>
      <c r="F19" t="s">
        <v>97</v>
      </c>
      <c r="G19" t="s">
        <v>7</v>
      </c>
      <c r="H19">
        <v>46337</v>
      </c>
      <c r="I19" s="1">
        <v>24445.1</v>
      </c>
      <c r="J19" s="1">
        <v>22461.84</v>
      </c>
      <c r="K19" s="1">
        <v>1983.26</v>
      </c>
      <c r="L19" s="20">
        <v>2.81E-2</v>
      </c>
      <c r="M19" s="11">
        <f t="shared" si="0"/>
        <v>686.90730999999994</v>
      </c>
      <c r="N19" s="11">
        <f t="shared" si="1"/>
        <v>2670.1673099999998</v>
      </c>
      <c r="O19" s="11">
        <f t="shared" si="2"/>
        <v>1983.26</v>
      </c>
      <c r="P19" s="11">
        <f t="shared" si="3"/>
        <v>2326.713655</v>
      </c>
      <c r="Q19" s="11">
        <f t="shared" si="4"/>
        <v>686.90730999999994</v>
      </c>
    </row>
    <row r="20" spans="1:17" x14ac:dyDescent="0.2">
      <c r="A20" t="s">
        <v>0</v>
      </c>
      <c r="B20" t="s">
        <v>18</v>
      </c>
      <c r="C20" t="s">
        <v>2</v>
      </c>
      <c r="D20" t="s">
        <v>81</v>
      </c>
      <c r="E20" t="s">
        <v>79</v>
      </c>
      <c r="F20" t="s">
        <v>98</v>
      </c>
      <c r="G20" t="s">
        <v>7</v>
      </c>
      <c r="H20">
        <v>0</v>
      </c>
      <c r="I20" s="1">
        <v>0</v>
      </c>
      <c r="J20" s="1">
        <v>0</v>
      </c>
      <c r="K20" s="1">
        <v>0</v>
      </c>
      <c r="L20" s="20">
        <v>2.81E-2</v>
      </c>
      <c r="M20" s="11">
        <f t="shared" si="0"/>
        <v>0</v>
      </c>
      <c r="N20" s="11">
        <f t="shared" si="1"/>
        <v>0</v>
      </c>
      <c r="O20" s="11">
        <f t="shared" si="2"/>
        <v>0</v>
      </c>
      <c r="P20" s="11">
        <f t="shared" si="3"/>
        <v>0</v>
      </c>
      <c r="Q20" s="11">
        <f t="shared" si="4"/>
        <v>0</v>
      </c>
    </row>
    <row r="21" spans="1:17" x14ac:dyDescent="0.2">
      <c r="I21" s="2"/>
      <c r="K21" s="2"/>
      <c r="M21" s="11"/>
      <c r="N21" s="11"/>
      <c r="O21" s="11"/>
      <c r="P21" s="11"/>
      <c r="Q21" s="11"/>
    </row>
    <row r="22" spans="1:17" x14ac:dyDescent="0.2">
      <c r="M22" s="11"/>
      <c r="N22" s="11"/>
      <c r="O22" s="11"/>
      <c r="P22" s="11"/>
      <c r="Q22" s="11"/>
    </row>
    <row r="23" spans="1:17" x14ac:dyDescent="0.2">
      <c r="A23" t="s">
        <v>0</v>
      </c>
      <c r="B23" t="s">
        <v>8</v>
      </c>
      <c r="C23" t="s">
        <v>2</v>
      </c>
      <c r="D23" s="3" t="s">
        <v>112</v>
      </c>
      <c r="E23" t="s">
        <v>5</v>
      </c>
      <c r="F23" t="s">
        <v>113</v>
      </c>
      <c r="G23" t="s">
        <v>7</v>
      </c>
      <c r="H23">
        <v>2</v>
      </c>
      <c r="I23" s="1">
        <v>271295</v>
      </c>
      <c r="J23" s="1">
        <v>41423.22</v>
      </c>
      <c r="K23" s="1">
        <v>229871.78</v>
      </c>
      <c r="L23" s="20">
        <v>3.0300000000000001E-2</v>
      </c>
      <c r="M23" s="11">
        <f t="shared" si="0"/>
        <v>8220.2384999999995</v>
      </c>
      <c r="N23" s="11">
        <f t="shared" si="1"/>
        <v>238092.01850000001</v>
      </c>
      <c r="O23" s="11">
        <f t="shared" si="2"/>
        <v>229871.78</v>
      </c>
      <c r="P23" s="11">
        <f t="shared" si="3"/>
        <v>233981.89925000002</v>
      </c>
      <c r="Q23" s="11">
        <f t="shared" si="4"/>
        <v>8220.2384999999995</v>
      </c>
    </row>
    <row r="24" spans="1:17" x14ac:dyDescent="0.2">
      <c r="A24" t="s">
        <v>0</v>
      </c>
      <c r="B24" t="s">
        <v>18</v>
      </c>
      <c r="C24" t="s">
        <v>2</v>
      </c>
      <c r="D24" s="3" t="s">
        <v>112</v>
      </c>
      <c r="E24" t="s">
        <v>5</v>
      </c>
      <c r="F24" t="s">
        <v>114</v>
      </c>
      <c r="G24" t="s">
        <v>7</v>
      </c>
      <c r="H24">
        <v>6000</v>
      </c>
      <c r="I24" s="1">
        <v>22323.68</v>
      </c>
      <c r="J24" s="1">
        <v>3383.93</v>
      </c>
      <c r="K24" s="1">
        <v>18939.75</v>
      </c>
      <c r="L24" s="20">
        <v>2.81E-2</v>
      </c>
      <c r="M24" s="11">
        <f t="shared" si="0"/>
        <v>627.29540799999995</v>
      </c>
      <c r="N24" s="11">
        <f t="shared" si="1"/>
        <v>19567.045407999998</v>
      </c>
      <c r="O24" s="11">
        <f t="shared" si="2"/>
        <v>18939.75</v>
      </c>
      <c r="P24" s="11">
        <f t="shared" si="3"/>
        <v>19253.397703999999</v>
      </c>
      <c r="Q24" s="11">
        <f t="shared" si="4"/>
        <v>627.29540799999995</v>
      </c>
    </row>
    <row r="25" spans="1:17" x14ac:dyDescent="0.2">
      <c r="A25" t="s">
        <v>0</v>
      </c>
      <c r="B25" t="s">
        <v>18</v>
      </c>
      <c r="C25" t="s">
        <v>2</v>
      </c>
      <c r="D25" s="3" t="s">
        <v>112</v>
      </c>
      <c r="E25" t="s">
        <v>5</v>
      </c>
      <c r="F25" t="s">
        <v>77</v>
      </c>
      <c r="G25" t="s">
        <v>7</v>
      </c>
      <c r="H25">
        <v>2000</v>
      </c>
      <c r="I25" s="1">
        <v>4340.72</v>
      </c>
      <c r="J25" s="1">
        <v>657.99</v>
      </c>
      <c r="K25" s="1">
        <v>3682.73</v>
      </c>
      <c r="L25" s="20">
        <v>2.81E-2</v>
      </c>
      <c r="M25" s="11">
        <f t="shared" si="0"/>
        <v>121.974232</v>
      </c>
      <c r="N25" s="11">
        <f t="shared" si="1"/>
        <v>3804.704232</v>
      </c>
      <c r="O25" s="11">
        <f t="shared" si="2"/>
        <v>3682.73</v>
      </c>
      <c r="P25" s="11">
        <f t="shared" si="3"/>
        <v>3743.7171159999998</v>
      </c>
      <c r="Q25" s="11">
        <f t="shared" si="4"/>
        <v>121.974232</v>
      </c>
    </row>
    <row r="26" spans="1:17" x14ac:dyDescent="0.2">
      <c r="A26" t="s">
        <v>0</v>
      </c>
      <c r="B26" t="s">
        <v>18</v>
      </c>
      <c r="C26" t="s">
        <v>2</v>
      </c>
      <c r="D26" s="3" t="s">
        <v>112</v>
      </c>
      <c r="E26" t="s">
        <v>5</v>
      </c>
      <c r="F26" t="s">
        <v>78</v>
      </c>
      <c r="G26" t="s">
        <v>7</v>
      </c>
      <c r="H26">
        <v>2</v>
      </c>
      <c r="I26" s="1">
        <v>161226.75</v>
      </c>
      <c r="J26" s="1">
        <v>24439.49</v>
      </c>
      <c r="K26" s="1">
        <v>136787.26</v>
      </c>
      <c r="L26" s="20">
        <v>2.81E-2</v>
      </c>
      <c r="M26" s="11">
        <f t="shared" si="0"/>
        <v>4530.4716749999998</v>
      </c>
      <c r="N26" s="11">
        <f t="shared" si="1"/>
        <v>141317.73167500002</v>
      </c>
      <c r="O26" s="11">
        <f t="shared" si="2"/>
        <v>136787.26</v>
      </c>
      <c r="P26" s="11">
        <f t="shared" si="3"/>
        <v>139052.49583750003</v>
      </c>
      <c r="Q26" s="11">
        <f t="shared" si="4"/>
        <v>4530.4716749999998</v>
      </c>
    </row>
    <row r="27" spans="1:17" x14ac:dyDescent="0.2">
      <c r="I27" s="2"/>
      <c r="M27" s="11"/>
      <c r="N27" s="11"/>
      <c r="O27" s="11"/>
      <c r="P27" s="11"/>
      <c r="Q27" s="11"/>
    </row>
    <row r="28" spans="1:17" x14ac:dyDescent="0.2">
      <c r="M28" s="11"/>
      <c r="N28" s="11"/>
      <c r="O28" s="11"/>
      <c r="P28" s="11"/>
      <c r="Q28" s="11"/>
    </row>
    <row r="29" spans="1:17" x14ac:dyDescent="0.2">
      <c r="A29" t="s">
        <v>0</v>
      </c>
      <c r="B29" t="s">
        <v>1</v>
      </c>
      <c r="C29" t="s">
        <v>2</v>
      </c>
      <c r="D29" s="3" t="s">
        <v>93</v>
      </c>
      <c r="E29" t="s">
        <v>5</v>
      </c>
      <c r="F29" t="s">
        <v>115</v>
      </c>
      <c r="G29" t="s">
        <v>7</v>
      </c>
      <c r="H29">
        <v>1</v>
      </c>
      <c r="I29" s="1">
        <v>147675.23000000001</v>
      </c>
      <c r="J29" s="1">
        <v>106385.64</v>
      </c>
      <c r="K29" s="1">
        <v>41289.589999999997</v>
      </c>
      <c r="L29" s="20">
        <v>8.9999999999999993E-3</v>
      </c>
      <c r="M29" s="11">
        <f t="shared" si="0"/>
        <v>1329.07707</v>
      </c>
      <c r="N29" s="11">
        <f t="shared" si="1"/>
        <v>42618.667069999996</v>
      </c>
      <c r="O29" s="11">
        <f t="shared" si="2"/>
        <v>41289.589999999997</v>
      </c>
      <c r="P29" s="11">
        <f t="shared" si="3"/>
        <v>41954.128534999996</v>
      </c>
      <c r="Q29" s="11">
        <f t="shared" si="4"/>
        <v>1329.07707</v>
      </c>
    </row>
    <row r="30" spans="1:17" x14ac:dyDescent="0.2">
      <c r="A30" t="s">
        <v>0</v>
      </c>
      <c r="B30" t="s">
        <v>8</v>
      </c>
      <c r="C30" t="s">
        <v>2</v>
      </c>
      <c r="D30" s="3" t="s">
        <v>93</v>
      </c>
      <c r="E30" t="s">
        <v>5</v>
      </c>
      <c r="F30" t="s">
        <v>116</v>
      </c>
      <c r="G30" t="s">
        <v>7</v>
      </c>
      <c r="H30">
        <v>1</v>
      </c>
      <c r="I30" s="1">
        <v>809060.49</v>
      </c>
      <c r="J30" s="1">
        <v>556291.18000000005</v>
      </c>
      <c r="K30" s="1">
        <v>252769.31</v>
      </c>
      <c r="L30" s="20">
        <v>3.0300000000000001E-2</v>
      </c>
      <c r="M30" s="11">
        <f t="shared" si="0"/>
        <v>24514.532846999999</v>
      </c>
      <c r="N30" s="11">
        <f t="shared" si="1"/>
        <v>277283.84284699999</v>
      </c>
      <c r="O30" s="11">
        <f t="shared" si="2"/>
        <v>252769.31</v>
      </c>
      <c r="P30" s="11">
        <f t="shared" si="3"/>
        <v>265026.57642349997</v>
      </c>
      <c r="Q30" s="11">
        <f t="shared" si="4"/>
        <v>24514.532846999999</v>
      </c>
    </row>
    <row r="31" spans="1:17" x14ac:dyDescent="0.2">
      <c r="A31" t="s">
        <v>0</v>
      </c>
      <c r="B31" t="s">
        <v>18</v>
      </c>
      <c r="C31" t="s">
        <v>2</v>
      </c>
      <c r="D31" s="3" t="s">
        <v>93</v>
      </c>
      <c r="E31" t="s">
        <v>5</v>
      </c>
      <c r="F31" t="s">
        <v>94</v>
      </c>
      <c r="G31" t="s">
        <v>7</v>
      </c>
      <c r="H31">
        <v>1</v>
      </c>
      <c r="I31" s="1">
        <v>708276.39</v>
      </c>
      <c r="J31" s="1">
        <v>513751.4</v>
      </c>
      <c r="K31" s="1">
        <v>194524.99</v>
      </c>
      <c r="L31" s="20">
        <v>2.81E-2</v>
      </c>
      <c r="M31" s="11">
        <f t="shared" si="0"/>
        <v>19902.566558999999</v>
      </c>
      <c r="N31" s="11">
        <f t="shared" si="1"/>
        <v>214427.55655899999</v>
      </c>
      <c r="O31" s="11">
        <f t="shared" si="2"/>
        <v>194524.99</v>
      </c>
      <c r="P31" s="11">
        <f t="shared" si="3"/>
        <v>204476.27327949999</v>
      </c>
      <c r="Q31" s="11">
        <f t="shared" si="4"/>
        <v>19902.566558999999</v>
      </c>
    </row>
    <row r="32" spans="1:17" x14ac:dyDescent="0.2">
      <c r="I32" s="2"/>
      <c r="J32" s="2"/>
      <c r="K32" s="2"/>
      <c r="L32" s="2"/>
      <c r="M32" s="2"/>
      <c r="N32" s="2"/>
      <c r="O32" s="2"/>
      <c r="P32" s="2">
        <f>SUM(P6:P31)</f>
        <v>1134953.8923195002</v>
      </c>
      <c r="Q32" s="2">
        <f>SUM(Q6:Q31)</f>
        <v>81694.524638999996</v>
      </c>
    </row>
    <row r="35" spans="8:12" x14ac:dyDescent="0.2">
      <c r="H35">
        <v>2011</v>
      </c>
      <c r="I35" s="2">
        <f>I36</f>
        <v>2944796.4</v>
      </c>
      <c r="J35" s="2">
        <f>J36-Q32</f>
        <v>1768995.2453610001</v>
      </c>
      <c r="K35" s="2">
        <f>I35-J35</f>
        <v>1175801.1546389998</v>
      </c>
    </row>
    <row r="36" spans="8:12" x14ac:dyDescent="0.2">
      <c r="H36">
        <v>2012</v>
      </c>
      <c r="I36" s="2">
        <f>SUM(I6:I34)</f>
        <v>2944796.4</v>
      </c>
      <c r="J36" s="2">
        <f>SUM(J6:J34)</f>
        <v>1850689.77</v>
      </c>
      <c r="K36" s="2">
        <f>I36-J36</f>
        <v>1094106.6299999999</v>
      </c>
      <c r="L36" s="2">
        <f>Q32</f>
        <v>81694.524638999996</v>
      </c>
    </row>
  </sheetData>
  <mergeCells count="1">
    <mergeCell ref="N3:O3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Q15"/>
  <sheetViews>
    <sheetView topLeftCell="G1" workbookViewId="0">
      <selection activeCell="L10" sqref="L10"/>
    </sheetView>
  </sheetViews>
  <sheetFormatPr defaultRowHeight="12.75" x14ac:dyDescent="0.2"/>
  <cols>
    <col min="1" max="1" width="19.85546875" bestFit="1" customWidth="1"/>
    <col min="2" max="2" width="33" bestFit="1" customWidth="1"/>
    <col min="3" max="3" width="12" bestFit="1" customWidth="1"/>
    <col min="4" max="4" width="18.85546875" customWidth="1"/>
    <col min="5" max="5" width="22" bestFit="1" customWidth="1"/>
    <col min="6" max="6" width="44.7109375" bestFit="1" customWidth="1"/>
    <col min="7" max="7" width="7.5703125" bestFit="1" customWidth="1"/>
    <col min="8" max="8" width="5" bestFit="1" customWidth="1"/>
    <col min="9" max="9" width="10.28515625" bestFit="1" customWidth="1"/>
    <col min="10" max="10" width="16.5703125" bestFit="1" customWidth="1"/>
    <col min="11" max="11" width="9.28515625" bestFit="1" customWidth="1"/>
    <col min="12" max="12" width="17.5703125" bestFit="1" customWidth="1"/>
    <col min="13" max="13" width="22.28515625" bestFit="1" customWidth="1"/>
    <col min="14" max="14" width="9.28515625" customWidth="1"/>
    <col min="15" max="15" width="10.28515625" bestFit="1" customWidth="1"/>
    <col min="16" max="16" width="12" customWidth="1"/>
    <col min="17" max="17" width="12.7109375" bestFit="1" customWidth="1"/>
  </cols>
  <sheetData>
    <row r="2" spans="1:17" x14ac:dyDescent="0.2">
      <c r="N2" s="58" t="s">
        <v>325</v>
      </c>
      <c r="O2" s="58"/>
      <c r="Q2" s="29" t="s">
        <v>460</v>
      </c>
    </row>
    <row r="3" spans="1:17" x14ac:dyDescent="0.2">
      <c r="L3" s="22" t="s">
        <v>293</v>
      </c>
      <c r="M3" s="22" t="s">
        <v>294</v>
      </c>
      <c r="N3" s="17">
        <v>40544</v>
      </c>
      <c r="O3" s="17">
        <v>40908</v>
      </c>
      <c r="P3" s="12" t="s">
        <v>323</v>
      </c>
      <c r="Q3" s="29" t="s">
        <v>296</v>
      </c>
    </row>
    <row r="4" spans="1:17" x14ac:dyDescent="0.2">
      <c r="A4" t="s">
        <v>190</v>
      </c>
      <c r="B4" t="s">
        <v>191</v>
      </c>
      <c r="C4" t="s">
        <v>192</v>
      </c>
      <c r="D4" t="s">
        <v>193</v>
      </c>
      <c r="E4" t="s">
        <v>194</v>
      </c>
      <c r="F4" t="s">
        <v>195</v>
      </c>
      <c r="G4" t="s">
        <v>196</v>
      </c>
      <c r="H4" t="s">
        <v>197</v>
      </c>
      <c r="I4" s="1" t="s">
        <v>198</v>
      </c>
      <c r="J4" s="1" t="s">
        <v>199</v>
      </c>
      <c r="K4" s="1" t="s">
        <v>200</v>
      </c>
      <c r="Q4" s="29" t="s">
        <v>302</v>
      </c>
    </row>
    <row r="5" spans="1:17" x14ac:dyDescent="0.2">
      <c r="A5" t="s">
        <v>0</v>
      </c>
      <c r="B5" t="s">
        <v>1</v>
      </c>
      <c r="C5" t="s">
        <v>2</v>
      </c>
      <c r="D5" s="4" t="s">
        <v>99</v>
      </c>
      <c r="E5" t="s">
        <v>5</v>
      </c>
      <c r="F5" t="s">
        <v>100</v>
      </c>
      <c r="G5" t="s">
        <v>7</v>
      </c>
      <c r="H5">
        <v>1</v>
      </c>
      <c r="I5" s="1">
        <v>200</v>
      </c>
      <c r="J5" s="1">
        <v>149.32</v>
      </c>
      <c r="K5" s="1">
        <v>50.68</v>
      </c>
      <c r="L5" s="20">
        <v>8.9999999999999993E-3</v>
      </c>
      <c r="M5" s="11">
        <f>+L5*I5</f>
        <v>1.7999999999999998</v>
      </c>
      <c r="N5" s="11">
        <f>+K5+M5</f>
        <v>52.48</v>
      </c>
      <c r="O5" s="11">
        <f>+K5</f>
        <v>50.68</v>
      </c>
      <c r="P5" s="11">
        <f>+(N5+O5)/2</f>
        <v>51.58</v>
      </c>
      <c r="Q5" s="11">
        <f>+M5</f>
        <v>1.7999999999999998</v>
      </c>
    </row>
    <row r="6" spans="1:17" x14ac:dyDescent="0.2">
      <c r="A6" t="s">
        <v>0</v>
      </c>
      <c r="B6" t="s">
        <v>8</v>
      </c>
      <c r="C6" t="s">
        <v>2</v>
      </c>
      <c r="D6" s="4" t="s">
        <v>99</v>
      </c>
      <c r="E6" t="s">
        <v>5</v>
      </c>
      <c r="F6" t="s">
        <v>101</v>
      </c>
      <c r="G6" t="s">
        <v>7</v>
      </c>
      <c r="H6">
        <v>1</v>
      </c>
      <c r="I6" s="1">
        <v>2776.59</v>
      </c>
      <c r="J6" s="1">
        <v>1966.93</v>
      </c>
      <c r="K6" s="1">
        <v>809.66</v>
      </c>
      <c r="L6" s="20">
        <v>3.0300000000000001E-2</v>
      </c>
      <c r="M6" s="11">
        <f>+L6*I6</f>
        <v>84.130677000000006</v>
      </c>
      <c r="N6" s="11">
        <f>+K6+M6</f>
        <v>893.79067699999996</v>
      </c>
      <c r="O6" s="11">
        <f>+K6</f>
        <v>809.66</v>
      </c>
      <c r="P6" s="11">
        <f>+(N6+O6)/2</f>
        <v>851.72533849999991</v>
      </c>
      <c r="Q6" s="11">
        <f>+M6</f>
        <v>84.130677000000006</v>
      </c>
    </row>
    <row r="7" spans="1:17" x14ac:dyDescent="0.2">
      <c r="A7" t="s">
        <v>0</v>
      </c>
      <c r="B7" t="s">
        <v>18</v>
      </c>
      <c r="C7" t="s">
        <v>2</v>
      </c>
      <c r="D7" s="4" t="s">
        <v>99</v>
      </c>
      <c r="E7" t="s">
        <v>5</v>
      </c>
      <c r="F7" t="s">
        <v>43</v>
      </c>
      <c r="G7" t="s">
        <v>7</v>
      </c>
      <c r="H7">
        <v>6</v>
      </c>
      <c r="I7" s="1">
        <v>3980.05</v>
      </c>
      <c r="J7" s="1">
        <v>2970.36</v>
      </c>
      <c r="K7" s="1">
        <v>1009.69</v>
      </c>
      <c r="L7" s="20">
        <v>2.81E-2</v>
      </c>
      <c r="M7" s="11">
        <f>+L7*I7</f>
        <v>111.839405</v>
      </c>
      <c r="N7" s="11">
        <f>+K7+M7</f>
        <v>1121.529405</v>
      </c>
      <c r="O7" s="11">
        <f>+K7</f>
        <v>1009.69</v>
      </c>
      <c r="P7" s="11">
        <f>+(N7+O7)/2</f>
        <v>1065.6097024999999</v>
      </c>
      <c r="Q7" s="11">
        <f>+M7</f>
        <v>111.839405</v>
      </c>
    </row>
    <row r="8" spans="1:17" x14ac:dyDescent="0.2">
      <c r="A8" t="s">
        <v>0</v>
      </c>
      <c r="B8" t="s">
        <v>18</v>
      </c>
      <c r="C8" t="s">
        <v>2</v>
      </c>
      <c r="D8" s="4" t="s">
        <v>99</v>
      </c>
      <c r="E8" t="s">
        <v>5</v>
      </c>
      <c r="F8" t="s">
        <v>102</v>
      </c>
      <c r="G8" t="s">
        <v>7</v>
      </c>
      <c r="H8">
        <v>1550</v>
      </c>
      <c r="I8" s="1">
        <v>2402.3000000000002</v>
      </c>
      <c r="J8" s="1">
        <v>1792.87</v>
      </c>
      <c r="K8" s="1">
        <v>609.42999999999995</v>
      </c>
      <c r="L8" s="20">
        <v>2.81E-2</v>
      </c>
      <c r="M8" s="11">
        <f>+L8*I8</f>
        <v>67.504630000000006</v>
      </c>
      <c r="N8" s="11">
        <f>+K8+M8</f>
        <v>676.93462999999997</v>
      </c>
      <c r="O8" s="11">
        <f>+K8</f>
        <v>609.42999999999995</v>
      </c>
      <c r="P8" s="11">
        <f>+(N8+O8)/2</f>
        <v>643.18231500000002</v>
      </c>
      <c r="Q8" s="11">
        <f>+M8</f>
        <v>67.504630000000006</v>
      </c>
    </row>
    <row r="9" spans="1:17" x14ac:dyDescent="0.2">
      <c r="A9" t="s">
        <v>0</v>
      </c>
      <c r="B9" t="s">
        <v>18</v>
      </c>
      <c r="C9" t="s">
        <v>2</v>
      </c>
      <c r="D9" s="4" t="s">
        <v>99</v>
      </c>
      <c r="E9" t="s">
        <v>5</v>
      </c>
      <c r="F9" t="s">
        <v>103</v>
      </c>
      <c r="G9" t="s">
        <v>7</v>
      </c>
      <c r="H9">
        <v>3</v>
      </c>
      <c r="I9" s="1">
        <v>5267.28</v>
      </c>
      <c r="J9" s="1">
        <v>3931.04</v>
      </c>
      <c r="K9" s="1">
        <v>1336.24</v>
      </c>
      <c r="L9" s="20">
        <v>2.81E-2</v>
      </c>
      <c r="M9" s="11">
        <f>+L9*I9</f>
        <v>148.01056800000001</v>
      </c>
      <c r="N9" s="11">
        <f>+K9+M9</f>
        <v>1484.2505679999999</v>
      </c>
      <c r="O9" s="11">
        <f>+K9</f>
        <v>1336.24</v>
      </c>
      <c r="P9" s="11">
        <f>+(N9+O9)/2</f>
        <v>1410.2452840000001</v>
      </c>
      <c r="Q9" s="11">
        <f>+M9</f>
        <v>148.01056800000001</v>
      </c>
    </row>
    <row r="10" spans="1:17" x14ac:dyDescent="0.2">
      <c r="K10" s="2">
        <f>SUM(K5:K9)</f>
        <v>3815.7</v>
      </c>
      <c r="M10" s="11"/>
      <c r="N10" s="11">
        <f>SUM(N5:N9)</f>
        <v>4228.985279999999</v>
      </c>
      <c r="O10" s="11">
        <f>SUM(O5:O9)</f>
        <v>3815.7</v>
      </c>
      <c r="P10" s="11">
        <f>SUM(P5:P9)</f>
        <v>4022.3426399999998</v>
      </c>
      <c r="Q10" s="11">
        <f>SUM(Q5:Q9)</f>
        <v>413.28528000000006</v>
      </c>
    </row>
    <row r="11" spans="1:17" x14ac:dyDescent="0.2">
      <c r="M11" s="11"/>
      <c r="N11" s="11"/>
      <c r="O11" s="11"/>
      <c r="P11" s="11"/>
      <c r="Q11" s="11"/>
    </row>
    <row r="14" spans="1:17" x14ac:dyDescent="0.2">
      <c r="G14">
        <v>2011</v>
      </c>
      <c r="I14" s="2">
        <f>I15</f>
        <v>14626.220000000001</v>
      </c>
      <c r="J14" s="2">
        <f>J15-Q10</f>
        <v>10397.23472</v>
      </c>
      <c r="K14" s="2">
        <f>I14-J14</f>
        <v>4228.9852800000008</v>
      </c>
    </row>
    <row r="15" spans="1:17" x14ac:dyDescent="0.2">
      <c r="G15">
        <v>2012</v>
      </c>
      <c r="I15" s="2">
        <f>SUM(I5:I13)</f>
        <v>14626.220000000001</v>
      </c>
      <c r="J15" s="2">
        <f>SUM(J5:J13)</f>
        <v>10810.52</v>
      </c>
      <c r="K15" s="2">
        <f>I15-J15</f>
        <v>3815.7000000000007</v>
      </c>
      <c r="L15" s="13">
        <f>Q10</f>
        <v>413.28528000000006</v>
      </c>
    </row>
  </sheetData>
  <mergeCells count="1">
    <mergeCell ref="N2:O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8"/>
  <sheetViews>
    <sheetView topLeftCell="H1" zoomScale="80" zoomScaleNormal="80" workbookViewId="0">
      <selection activeCell="N10" sqref="N10"/>
    </sheetView>
  </sheetViews>
  <sheetFormatPr defaultRowHeight="12.75" x14ac:dyDescent="0.2"/>
  <cols>
    <col min="1" max="1" width="23.140625" bestFit="1" customWidth="1"/>
    <col min="2" max="2" width="21.28515625" bestFit="1" customWidth="1"/>
    <col min="3" max="3" width="61" bestFit="1" customWidth="1"/>
    <col min="4" max="4" width="8.5703125" bestFit="1" customWidth="1"/>
    <col min="5" max="5" width="19.85546875" bestFit="1" customWidth="1"/>
    <col min="6" max="6" width="47.7109375" bestFit="1" customWidth="1"/>
    <col min="7" max="7" width="29.140625" bestFit="1" customWidth="1"/>
    <col min="8" max="8" width="35.5703125" bestFit="1" customWidth="1"/>
    <col min="9" max="9" width="7.42578125" bestFit="1" customWidth="1"/>
    <col min="10" max="10" width="8.140625" bestFit="1" customWidth="1"/>
    <col min="11" max="11" width="8" bestFit="1" customWidth="1"/>
    <col min="12" max="12" width="11.5703125" bestFit="1" customWidth="1"/>
    <col min="13" max="13" width="18.42578125" bestFit="1" customWidth="1"/>
    <col min="14" max="14" width="16.42578125" bestFit="1" customWidth="1"/>
    <col min="15" max="15" width="18.7109375" bestFit="1" customWidth="1"/>
    <col min="16" max="16" width="23.7109375" bestFit="1" customWidth="1"/>
    <col min="17" max="18" width="10.85546875" bestFit="1" customWidth="1"/>
    <col min="19" max="19" width="8.7109375" bestFit="1" customWidth="1"/>
    <col min="20" max="20" width="13.5703125" bestFit="1" customWidth="1"/>
  </cols>
  <sheetData>
    <row r="1" spans="1:20" x14ac:dyDescent="0.2">
      <c r="A1" t="s">
        <v>262</v>
      </c>
      <c r="C1" s="9" t="s">
        <v>263</v>
      </c>
      <c r="D1" s="9" t="s">
        <v>264</v>
      </c>
      <c r="E1" s="9" t="s">
        <v>265</v>
      </c>
      <c r="F1" s="9" t="s">
        <v>266</v>
      </c>
      <c r="G1" s="9" t="s">
        <v>267</v>
      </c>
    </row>
    <row r="2" spans="1:20" x14ac:dyDescent="0.2">
      <c r="A2" t="s">
        <v>289</v>
      </c>
      <c r="B2" t="s">
        <v>290</v>
      </c>
      <c r="C2" s="10">
        <v>115</v>
      </c>
      <c r="D2" s="10" t="s">
        <v>291</v>
      </c>
      <c r="E2" s="10">
        <v>4</v>
      </c>
      <c r="F2">
        <v>4.74</v>
      </c>
      <c r="G2">
        <f>+F2</f>
        <v>4.74</v>
      </c>
    </row>
    <row r="4" spans="1:20" x14ac:dyDescent="0.2">
      <c r="Q4" s="58" t="s">
        <v>325</v>
      </c>
      <c r="R4" s="58"/>
      <c r="T4" s="15" t="s">
        <v>460</v>
      </c>
    </row>
    <row r="5" spans="1:20" x14ac:dyDescent="0.2">
      <c r="O5" s="22" t="s">
        <v>293</v>
      </c>
      <c r="P5" s="22" t="s">
        <v>294</v>
      </c>
      <c r="Q5" s="17">
        <v>40544</v>
      </c>
      <c r="R5" s="17">
        <v>40908</v>
      </c>
      <c r="S5" s="12" t="s">
        <v>323</v>
      </c>
      <c r="T5" s="15" t="s">
        <v>296</v>
      </c>
    </row>
    <row r="6" spans="1:20" x14ac:dyDescent="0.2">
      <c r="B6" t="s">
        <v>190</v>
      </c>
      <c r="C6" t="s">
        <v>193</v>
      </c>
      <c r="D6" t="s">
        <v>297</v>
      </c>
      <c r="E6" s="14" t="s">
        <v>298</v>
      </c>
      <c r="F6" t="s">
        <v>195</v>
      </c>
      <c r="G6" t="s">
        <v>299</v>
      </c>
      <c r="H6" t="s">
        <v>191</v>
      </c>
      <c r="I6" t="s">
        <v>300</v>
      </c>
      <c r="J6" t="s">
        <v>196</v>
      </c>
      <c r="K6" t="s">
        <v>197</v>
      </c>
      <c r="L6" s="1" t="s">
        <v>198</v>
      </c>
      <c r="M6" s="1" t="s">
        <v>199</v>
      </c>
      <c r="N6" s="1" t="s">
        <v>200</v>
      </c>
      <c r="T6" s="15" t="s">
        <v>302</v>
      </c>
    </row>
    <row r="7" spans="1:20" x14ac:dyDescent="0.2">
      <c r="A7" t="s">
        <v>326</v>
      </c>
      <c r="B7" t="s">
        <v>0</v>
      </c>
      <c r="C7" t="s">
        <v>461</v>
      </c>
      <c r="D7">
        <v>49504</v>
      </c>
      <c r="E7" s="19">
        <v>26481</v>
      </c>
      <c r="F7" t="s">
        <v>462</v>
      </c>
      <c r="G7" t="s">
        <v>463</v>
      </c>
      <c r="H7" t="s">
        <v>1</v>
      </c>
      <c r="I7" t="s">
        <v>464</v>
      </c>
      <c r="J7" t="s">
        <v>331</v>
      </c>
      <c r="K7">
        <v>2</v>
      </c>
      <c r="L7" s="1">
        <v>1235.48</v>
      </c>
      <c r="M7" s="1">
        <v>1235.48</v>
      </c>
      <c r="N7" s="1">
        <v>0</v>
      </c>
      <c r="O7" s="20">
        <v>8.9999999999999993E-3</v>
      </c>
      <c r="P7" s="1">
        <v>0</v>
      </c>
      <c r="Q7" s="11">
        <f>+N7+P7</f>
        <v>0</v>
      </c>
      <c r="R7" s="11">
        <f>+N7</f>
        <v>0</v>
      </c>
      <c r="S7" s="11">
        <f>+(Q7+R7)/2</f>
        <v>0</v>
      </c>
      <c r="T7" s="11">
        <f>+L7*O7</f>
        <v>11.11932</v>
      </c>
    </row>
    <row r="8" spans="1:20" x14ac:dyDescent="0.2">
      <c r="A8" t="s">
        <v>326</v>
      </c>
      <c r="B8" t="s">
        <v>0</v>
      </c>
      <c r="C8" t="s">
        <v>461</v>
      </c>
      <c r="D8">
        <v>24339</v>
      </c>
      <c r="E8" s="19">
        <v>26115</v>
      </c>
      <c r="F8" t="s">
        <v>465</v>
      </c>
      <c r="G8" t="s">
        <v>463</v>
      </c>
      <c r="H8" t="s">
        <v>8</v>
      </c>
      <c r="I8" t="s">
        <v>466</v>
      </c>
      <c r="J8" t="s">
        <v>331</v>
      </c>
      <c r="K8">
        <v>1</v>
      </c>
      <c r="L8" s="1">
        <v>258.99</v>
      </c>
      <c r="M8" s="1">
        <v>237.26</v>
      </c>
      <c r="N8" s="1">
        <v>21.73</v>
      </c>
      <c r="O8" s="20">
        <v>3.0300000000000001E-2</v>
      </c>
      <c r="P8" s="11">
        <f t="shared" ref="P8:P13" si="0">+L8*O8</f>
        <v>7.8473970000000008</v>
      </c>
      <c r="Q8" s="11">
        <f t="shared" ref="Q8:Q13" si="1">+N8+P8</f>
        <v>29.577397000000001</v>
      </c>
      <c r="R8" s="11">
        <f t="shared" ref="R8:R13" si="2">+N8</f>
        <v>21.73</v>
      </c>
      <c r="S8" s="11">
        <f t="shared" ref="S8:S14" si="3">+(Q8+R8)/2</f>
        <v>25.653698500000001</v>
      </c>
      <c r="T8" s="11">
        <f t="shared" ref="T8:T13" si="4">+L8*O8</f>
        <v>7.8473970000000008</v>
      </c>
    </row>
    <row r="9" spans="1:20" x14ac:dyDescent="0.2">
      <c r="A9" t="s">
        <v>326</v>
      </c>
      <c r="B9" t="s">
        <v>0</v>
      </c>
      <c r="C9" t="s">
        <v>461</v>
      </c>
      <c r="D9">
        <v>15715</v>
      </c>
      <c r="E9" s="19">
        <v>26115</v>
      </c>
      <c r="F9" t="s">
        <v>467</v>
      </c>
      <c r="G9" t="s">
        <v>463</v>
      </c>
      <c r="H9" t="s">
        <v>8</v>
      </c>
      <c r="I9" t="s">
        <v>466</v>
      </c>
      <c r="J9" t="s">
        <v>331</v>
      </c>
      <c r="K9">
        <v>1</v>
      </c>
      <c r="L9" s="1">
        <v>989.99</v>
      </c>
      <c r="M9" s="1">
        <v>906.93</v>
      </c>
      <c r="N9" s="1">
        <v>83.06</v>
      </c>
      <c r="O9" s="20">
        <v>3.0300000000000001E-2</v>
      </c>
      <c r="P9" s="11">
        <f t="shared" si="0"/>
        <v>29.996697000000001</v>
      </c>
      <c r="Q9" s="11">
        <f t="shared" si="1"/>
        <v>113.056697</v>
      </c>
      <c r="R9" s="11">
        <f t="shared" si="2"/>
        <v>83.06</v>
      </c>
      <c r="S9" s="11">
        <f t="shared" si="3"/>
        <v>98.058348499999994</v>
      </c>
      <c r="T9" s="11">
        <f t="shared" si="4"/>
        <v>29.996697000000001</v>
      </c>
    </row>
    <row r="10" spans="1:20" x14ac:dyDescent="0.2">
      <c r="A10" t="s">
        <v>326</v>
      </c>
      <c r="B10" t="s">
        <v>0</v>
      </c>
      <c r="C10" t="s">
        <v>461</v>
      </c>
      <c r="D10">
        <v>15689</v>
      </c>
      <c r="E10" s="19">
        <v>26115</v>
      </c>
      <c r="F10" t="s">
        <v>468</v>
      </c>
      <c r="G10" t="s">
        <v>463</v>
      </c>
      <c r="H10" t="s">
        <v>8</v>
      </c>
      <c r="I10" t="s">
        <v>466</v>
      </c>
      <c r="J10" t="s">
        <v>331</v>
      </c>
      <c r="K10">
        <v>1</v>
      </c>
      <c r="L10" s="1">
        <v>1992.06</v>
      </c>
      <c r="M10" s="1">
        <v>1824.93</v>
      </c>
      <c r="N10" s="1">
        <v>167.13</v>
      </c>
      <c r="O10" s="20">
        <v>3.0300000000000001E-2</v>
      </c>
      <c r="P10" s="11">
        <f t="shared" si="0"/>
        <v>60.359417999999998</v>
      </c>
      <c r="Q10" s="11">
        <f t="shared" si="1"/>
        <v>227.489418</v>
      </c>
      <c r="R10" s="11">
        <f t="shared" si="2"/>
        <v>167.13</v>
      </c>
      <c r="S10" s="11">
        <f t="shared" si="3"/>
        <v>197.309709</v>
      </c>
      <c r="T10" s="11">
        <f t="shared" si="4"/>
        <v>60.359417999999998</v>
      </c>
    </row>
    <row r="11" spans="1:20" x14ac:dyDescent="0.2">
      <c r="A11" t="s">
        <v>326</v>
      </c>
      <c r="B11" t="s">
        <v>0</v>
      </c>
      <c r="C11" t="s">
        <v>461</v>
      </c>
      <c r="D11">
        <v>4929</v>
      </c>
      <c r="E11" s="19">
        <v>26115</v>
      </c>
      <c r="F11" t="s">
        <v>469</v>
      </c>
      <c r="G11" t="s">
        <v>463</v>
      </c>
      <c r="H11" t="s">
        <v>8</v>
      </c>
      <c r="I11" t="s">
        <v>466</v>
      </c>
      <c r="J11" t="s">
        <v>331</v>
      </c>
      <c r="K11">
        <v>2</v>
      </c>
      <c r="L11" s="1">
        <v>4923.5</v>
      </c>
      <c r="M11" s="1">
        <v>4510.4399999999996</v>
      </c>
      <c r="N11" s="1">
        <v>413.06</v>
      </c>
      <c r="O11" s="20">
        <v>3.0300000000000001E-2</v>
      </c>
      <c r="P11" s="11">
        <f t="shared" si="0"/>
        <v>149.18205</v>
      </c>
      <c r="Q11" s="11">
        <f t="shared" si="1"/>
        <v>562.24205000000006</v>
      </c>
      <c r="R11" s="11">
        <f t="shared" si="2"/>
        <v>413.06</v>
      </c>
      <c r="S11" s="11">
        <f t="shared" si="3"/>
        <v>487.651025</v>
      </c>
      <c r="T11" s="11">
        <f t="shared" si="4"/>
        <v>149.18205</v>
      </c>
    </row>
    <row r="12" spans="1:20" x14ac:dyDescent="0.2">
      <c r="A12" t="s">
        <v>326</v>
      </c>
      <c r="B12" t="s">
        <v>0</v>
      </c>
      <c r="C12" t="s">
        <v>461</v>
      </c>
      <c r="D12">
        <v>23637</v>
      </c>
      <c r="E12" s="19">
        <v>26115</v>
      </c>
      <c r="F12" t="s">
        <v>470</v>
      </c>
      <c r="G12" t="s">
        <v>463</v>
      </c>
      <c r="H12" t="s">
        <v>8</v>
      </c>
      <c r="I12" t="s">
        <v>466</v>
      </c>
      <c r="J12" t="s">
        <v>331</v>
      </c>
      <c r="K12">
        <v>25</v>
      </c>
      <c r="L12" s="1">
        <v>25842.12</v>
      </c>
      <c r="M12" s="1">
        <v>23674.080000000002</v>
      </c>
      <c r="N12" s="1">
        <v>2168.04</v>
      </c>
      <c r="O12" s="20">
        <v>3.0300000000000001E-2</v>
      </c>
      <c r="P12" s="11">
        <f t="shared" si="0"/>
        <v>783.01623599999994</v>
      </c>
      <c r="Q12" s="11">
        <f t="shared" si="1"/>
        <v>2951.0562359999999</v>
      </c>
      <c r="R12" s="11">
        <f t="shared" si="2"/>
        <v>2168.04</v>
      </c>
      <c r="S12" s="11">
        <f t="shared" si="3"/>
        <v>2559.5481179999997</v>
      </c>
      <c r="T12" s="11">
        <f t="shared" si="4"/>
        <v>783.01623599999994</v>
      </c>
    </row>
    <row r="13" spans="1:20" x14ac:dyDescent="0.2">
      <c r="A13" t="s">
        <v>326</v>
      </c>
      <c r="B13" t="s">
        <v>0</v>
      </c>
      <c r="C13" t="s">
        <v>461</v>
      </c>
      <c r="D13">
        <v>49620</v>
      </c>
      <c r="E13" s="19">
        <v>26481</v>
      </c>
      <c r="F13" t="s">
        <v>471</v>
      </c>
      <c r="G13" t="s">
        <v>463</v>
      </c>
      <c r="H13" t="s">
        <v>18</v>
      </c>
      <c r="I13" t="s">
        <v>464</v>
      </c>
      <c r="J13" t="s">
        <v>331</v>
      </c>
      <c r="K13">
        <v>82045</v>
      </c>
      <c r="L13" s="1">
        <v>39393.589999999997</v>
      </c>
      <c r="M13" s="1">
        <v>36052.089999999997</v>
      </c>
      <c r="N13" s="1">
        <v>3341.5</v>
      </c>
      <c r="O13" s="20">
        <v>2.81E-2</v>
      </c>
      <c r="P13" s="11">
        <f t="shared" si="0"/>
        <v>1106.959879</v>
      </c>
      <c r="Q13" s="11">
        <f t="shared" si="1"/>
        <v>4448.459879</v>
      </c>
      <c r="R13" s="11">
        <f t="shared" si="2"/>
        <v>3341.5</v>
      </c>
      <c r="S13" s="11">
        <f t="shared" si="3"/>
        <v>3894.9799395</v>
      </c>
      <c r="T13" s="11">
        <f t="shared" si="4"/>
        <v>1106.959879</v>
      </c>
    </row>
    <row r="14" spans="1:20" x14ac:dyDescent="0.2">
      <c r="N14" s="2">
        <f>SUM(N7:N13)</f>
        <v>6194.52</v>
      </c>
      <c r="P14" s="2">
        <f>SUM(P7:P13)</f>
        <v>2137.3616769999999</v>
      </c>
      <c r="Q14" s="11">
        <f>SUM(Q7:Q13)</f>
        <v>8331.8816769999994</v>
      </c>
      <c r="R14" s="11">
        <f>SUM(R7:R13)</f>
        <v>6194.52</v>
      </c>
      <c r="S14" s="11">
        <f t="shared" si="3"/>
        <v>7263.2008384999999</v>
      </c>
      <c r="T14" s="13">
        <f>SUM(T7:T13)</f>
        <v>2148.4809969999997</v>
      </c>
    </row>
    <row r="16" spans="1:20" x14ac:dyDescent="0.2">
      <c r="Q16" s="17">
        <v>40908</v>
      </c>
      <c r="R16" s="17">
        <v>41274</v>
      </c>
      <c r="S16" t="s">
        <v>323</v>
      </c>
    </row>
    <row r="17" spans="11:19" x14ac:dyDescent="0.2">
      <c r="K17">
        <v>2011</v>
      </c>
      <c r="L17" s="2">
        <f>SUM(L7:L13)</f>
        <v>74635.73</v>
      </c>
      <c r="M17" s="2">
        <f>SUM(M7:M13)</f>
        <v>68441.209999999992</v>
      </c>
      <c r="N17" s="2">
        <f>L17-M17</f>
        <v>6194.5200000000041</v>
      </c>
    </row>
    <row r="18" spans="11:19" x14ac:dyDescent="0.2">
      <c r="K18">
        <v>2012</v>
      </c>
      <c r="L18" s="2">
        <f>L17</f>
        <v>74635.73</v>
      </c>
      <c r="M18" s="2">
        <f>M17+P14</f>
        <v>70578.571676999985</v>
      </c>
      <c r="N18" s="2">
        <f>L18-M18</f>
        <v>4057.1583230000106</v>
      </c>
      <c r="O18" s="13">
        <f>T14</f>
        <v>2148.4809969999997</v>
      </c>
      <c r="Q18" s="13">
        <f>+R14</f>
        <v>6194.52</v>
      </c>
      <c r="R18" s="13">
        <f>+R14-T14</f>
        <v>4046.0390030000008</v>
      </c>
      <c r="S18" s="11">
        <f>+(Q18+R18)/2</f>
        <v>5120.2795015000011</v>
      </c>
    </row>
  </sheetData>
  <mergeCells count="1">
    <mergeCell ref="Q4:R4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Q18"/>
  <sheetViews>
    <sheetView topLeftCell="B1" workbookViewId="0">
      <selection activeCell="L12" sqref="L12"/>
    </sheetView>
  </sheetViews>
  <sheetFormatPr defaultRowHeight="12.75" x14ac:dyDescent="0.2"/>
  <cols>
    <col min="1" max="1" width="19.85546875" bestFit="1" customWidth="1"/>
    <col min="2" max="2" width="33" bestFit="1" customWidth="1"/>
    <col min="3" max="3" width="12" bestFit="1" customWidth="1"/>
    <col min="4" max="4" width="20" customWidth="1"/>
    <col min="5" max="5" width="31" bestFit="1" customWidth="1"/>
    <col min="6" max="6" width="30.140625" customWidth="1"/>
    <col min="7" max="7" width="7.5703125" bestFit="1" customWidth="1"/>
    <col min="8" max="8" width="6" bestFit="1" customWidth="1"/>
    <col min="9" max="9" width="11.28515625" bestFit="1" customWidth="1"/>
    <col min="10" max="10" width="11.28515625" customWidth="1"/>
    <col min="11" max="11" width="11.28515625" bestFit="1" customWidth="1"/>
    <col min="12" max="12" width="17.5703125" bestFit="1" customWidth="1"/>
    <col min="13" max="13" width="22.28515625" bestFit="1" customWidth="1"/>
    <col min="14" max="16" width="9.7109375" customWidth="1"/>
    <col min="17" max="17" width="7.7109375" customWidth="1"/>
  </cols>
  <sheetData>
    <row r="2" spans="1:17" x14ac:dyDescent="0.2">
      <c r="N2" s="58" t="s">
        <v>325</v>
      </c>
      <c r="O2" s="58"/>
      <c r="P2" s="35"/>
      <c r="Q2" s="29" t="s">
        <v>460</v>
      </c>
    </row>
    <row r="3" spans="1:17" x14ac:dyDescent="0.2">
      <c r="L3" s="22" t="s">
        <v>293</v>
      </c>
      <c r="M3" s="22" t="s">
        <v>294</v>
      </c>
      <c r="N3" s="30">
        <v>40909</v>
      </c>
      <c r="O3" s="30">
        <v>41274</v>
      </c>
      <c r="P3" s="22" t="s">
        <v>323</v>
      </c>
      <c r="Q3" s="29" t="s">
        <v>296</v>
      </c>
    </row>
    <row r="4" spans="1:17" x14ac:dyDescent="0.2">
      <c r="A4" t="s">
        <v>190</v>
      </c>
      <c r="B4" t="s">
        <v>191</v>
      </c>
      <c r="C4" t="s">
        <v>192</v>
      </c>
      <c r="D4" t="s">
        <v>193</v>
      </c>
      <c r="E4" t="s">
        <v>194</v>
      </c>
      <c r="F4" t="s">
        <v>195</v>
      </c>
      <c r="G4" t="s">
        <v>196</v>
      </c>
      <c r="H4" t="s">
        <v>197</v>
      </c>
      <c r="I4" s="1" t="s">
        <v>198</v>
      </c>
      <c r="J4" s="1" t="s">
        <v>199</v>
      </c>
      <c r="K4" s="1" t="s">
        <v>200</v>
      </c>
      <c r="Q4" s="29" t="s">
        <v>302</v>
      </c>
    </row>
    <row r="5" spans="1:17" x14ac:dyDescent="0.2">
      <c r="A5" s="4" t="s">
        <v>0</v>
      </c>
      <c r="B5" s="4" t="s">
        <v>8</v>
      </c>
      <c r="C5" s="4" t="s">
        <v>2</v>
      </c>
      <c r="D5" s="4" t="s">
        <v>104</v>
      </c>
      <c r="E5" s="4" t="s">
        <v>5</v>
      </c>
      <c r="F5" s="4" t="s">
        <v>105</v>
      </c>
      <c r="G5" s="4" t="s">
        <v>7</v>
      </c>
      <c r="H5" s="4">
        <v>13</v>
      </c>
      <c r="I5" s="5">
        <v>80159.199999999997</v>
      </c>
      <c r="J5" s="5">
        <v>22738.42</v>
      </c>
      <c r="K5" s="5">
        <v>57420.78</v>
      </c>
      <c r="L5" s="20">
        <v>3.0300000000000001E-2</v>
      </c>
      <c r="M5" s="11">
        <f>+I5*L5</f>
        <v>2428.8237599999998</v>
      </c>
      <c r="N5" s="11">
        <f>+K5+M5</f>
        <v>59849.603759999998</v>
      </c>
      <c r="O5" s="11">
        <f>+K5</f>
        <v>57420.78</v>
      </c>
      <c r="P5" s="11">
        <f>+(N5+O5)/2</f>
        <v>58635.191879999998</v>
      </c>
      <c r="Q5" s="11">
        <f>+M5</f>
        <v>2428.8237599999998</v>
      </c>
    </row>
    <row r="6" spans="1:17" x14ac:dyDescent="0.2">
      <c r="A6" s="4" t="s">
        <v>0</v>
      </c>
      <c r="B6" s="4" t="s">
        <v>8</v>
      </c>
      <c r="C6" s="4" t="s">
        <v>2</v>
      </c>
      <c r="D6" s="4" t="s">
        <v>104</v>
      </c>
      <c r="E6" s="4" t="s">
        <v>5</v>
      </c>
      <c r="F6" s="4" t="s">
        <v>95</v>
      </c>
      <c r="G6" s="4" t="s">
        <v>7</v>
      </c>
      <c r="H6" s="4">
        <v>3</v>
      </c>
      <c r="I6" s="5">
        <v>4272.1400000000003</v>
      </c>
      <c r="J6" s="5">
        <v>337.29</v>
      </c>
      <c r="K6" s="5">
        <v>3934.85</v>
      </c>
      <c r="L6" s="20">
        <v>3.0300000000000001E-2</v>
      </c>
      <c r="M6" s="11">
        <f t="shared" ref="M6:M12" si="0">+I6*L6</f>
        <v>129.445842</v>
      </c>
      <c r="N6" s="11">
        <f t="shared" ref="N6:N12" si="1">+K6+M6</f>
        <v>4064.295842</v>
      </c>
      <c r="O6" s="11">
        <f t="shared" ref="O6:O12" si="2">+K6</f>
        <v>3934.85</v>
      </c>
      <c r="P6" s="11">
        <f t="shared" ref="P6:P12" si="3">+(N6+O6)/2</f>
        <v>3999.572921</v>
      </c>
      <c r="Q6" s="11">
        <f t="shared" ref="Q6:Q12" si="4">+M6</f>
        <v>129.445842</v>
      </c>
    </row>
    <row r="7" spans="1:17" x14ac:dyDescent="0.2">
      <c r="A7" s="4" t="s">
        <v>0</v>
      </c>
      <c r="B7" s="4" t="s">
        <v>8</v>
      </c>
      <c r="C7" s="4" t="s">
        <v>2</v>
      </c>
      <c r="D7" s="4" t="s">
        <v>104</v>
      </c>
      <c r="E7" s="4" t="s">
        <v>5</v>
      </c>
      <c r="F7" s="4" t="s">
        <v>106</v>
      </c>
      <c r="G7" s="4" t="s">
        <v>7</v>
      </c>
      <c r="H7" s="4">
        <v>1</v>
      </c>
      <c r="I7" s="5">
        <v>15143.44</v>
      </c>
      <c r="J7" s="5">
        <v>1195.5899999999999</v>
      </c>
      <c r="K7" s="5">
        <v>13947.85</v>
      </c>
      <c r="L7" s="20">
        <v>3.0300000000000001E-2</v>
      </c>
      <c r="M7" s="11">
        <f t="shared" si="0"/>
        <v>458.84623200000004</v>
      </c>
      <c r="N7" s="11">
        <f t="shared" si="1"/>
        <v>14406.696232</v>
      </c>
      <c r="O7" s="11">
        <f t="shared" si="2"/>
        <v>13947.85</v>
      </c>
      <c r="P7" s="11">
        <f t="shared" si="3"/>
        <v>14177.273116</v>
      </c>
      <c r="Q7" s="11">
        <f t="shared" si="4"/>
        <v>458.84623200000004</v>
      </c>
    </row>
    <row r="8" spans="1:17" x14ac:dyDescent="0.2">
      <c r="A8" s="4" t="s">
        <v>0</v>
      </c>
      <c r="B8" s="4" t="s">
        <v>8</v>
      </c>
      <c r="C8" s="4" t="s">
        <v>2</v>
      </c>
      <c r="D8" s="4" t="s">
        <v>104</v>
      </c>
      <c r="E8" s="4" t="s">
        <v>5</v>
      </c>
      <c r="F8" s="4" t="s">
        <v>107</v>
      </c>
      <c r="G8" s="4" t="s">
        <v>7</v>
      </c>
      <c r="H8" s="4">
        <v>1</v>
      </c>
      <c r="I8" s="5">
        <v>80769.960000000006</v>
      </c>
      <c r="J8" s="5">
        <v>22911.67</v>
      </c>
      <c r="K8" s="5">
        <v>57858.29</v>
      </c>
      <c r="L8" s="20">
        <v>3.0300000000000001E-2</v>
      </c>
      <c r="M8" s="11">
        <f t="shared" si="0"/>
        <v>2447.3297880000005</v>
      </c>
      <c r="N8" s="11">
        <f t="shared" si="1"/>
        <v>60305.619788000004</v>
      </c>
      <c r="O8" s="11">
        <f t="shared" si="2"/>
        <v>57858.29</v>
      </c>
      <c r="P8" s="11">
        <f t="shared" si="3"/>
        <v>59081.954894000002</v>
      </c>
      <c r="Q8" s="11">
        <f t="shared" si="4"/>
        <v>2447.3297880000005</v>
      </c>
    </row>
    <row r="9" spans="1:17" x14ac:dyDescent="0.2">
      <c r="A9" s="4" t="s">
        <v>0</v>
      </c>
      <c r="B9" s="4" t="s">
        <v>8</v>
      </c>
      <c r="C9" s="4" t="s">
        <v>2</v>
      </c>
      <c r="D9" s="4" t="s">
        <v>104</v>
      </c>
      <c r="E9" s="4" t="s">
        <v>5</v>
      </c>
      <c r="F9" s="4" t="s">
        <v>108</v>
      </c>
      <c r="G9" s="4" t="s">
        <v>7</v>
      </c>
      <c r="H9" s="4">
        <v>1</v>
      </c>
      <c r="I9" s="5">
        <v>36707.24</v>
      </c>
      <c r="J9" s="5">
        <v>10412.59</v>
      </c>
      <c r="K9" s="5">
        <v>26294.65</v>
      </c>
      <c r="L9" s="20">
        <v>3.0300000000000001E-2</v>
      </c>
      <c r="M9" s="11">
        <f t="shared" si="0"/>
        <v>1112.229372</v>
      </c>
      <c r="N9" s="11">
        <f t="shared" si="1"/>
        <v>27406.879372000003</v>
      </c>
      <c r="O9" s="11">
        <f t="shared" si="2"/>
        <v>26294.65</v>
      </c>
      <c r="P9" s="11">
        <f t="shared" si="3"/>
        <v>26850.764686000002</v>
      </c>
      <c r="Q9" s="11">
        <f t="shared" si="4"/>
        <v>1112.229372</v>
      </c>
    </row>
    <row r="10" spans="1:17" x14ac:dyDescent="0.2">
      <c r="A10" s="4" t="s">
        <v>0</v>
      </c>
      <c r="B10" s="4" t="s">
        <v>8</v>
      </c>
      <c r="C10" s="4" t="s">
        <v>2</v>
      </c>
      <c r="D10" s="4" t="s">
        <v>104</v>
      </c>
      <c r="E10" s="4" t="s">
        <v>79</v>
      </c>
      <c r="F10" s="4" t="s">
        <v>109</v>
      </c>
      <c r="G10" s="4" t="s">
        <v>7</v>
      </c>
      <c r="H10" s="4">
        <v>0</v>
      </c>
      <c r="I10" s="5">
        <v>0</v>
      </c>
      <c r="J10" s="5">
        <v>0</v>
      </c>
      <c r="K10" s="5">
        <v>0</v>
      </c>
      <c r="L10" s="20">
        <v>3.0300000000000001E-2</v>
      </c>
      <c r="M10" s="11">
        <f t="shared" si="0"/>
        <v>0</v>
      </c>
      <c r="N10" s="11">
        <f t="shared" si="1"/>
        <v>0</v>
      </c>
      <c r="O10" s="11">
        <f t="shared" si="2"/>
        <v>0</v>
      </c>
      <c r="P10" s="11">
        <f t="shared" si="3"/>
        <v>0</v>
      </c>
      <c r="Q10" s="11">
        <f t="shared" si="4"/>
        <v>0</v>
      </c>
    </row>
    <row r="11" spans="1:17" x14ac:dyDescent="0.2">
      <c r="A11" s="4" t="s">
        <v>0</v>
      </c>
      <c r="B11" s="4" t="s">
        <v>18</v>
      </c>
      <c r="C11" s="4" t="s">
        <v>2</v>
      </c>
      <c r="D11" s="4" t="s">
        <v>104</v>
      </c>
      <c r="E11" s="4" t="s">
        <v>5</v>
      </c>
      <c r="F11" s="4" t="s">
        <v>110</v>
      </c>
      <c r="G11" s="4" t="s">
        <v>7</v>
      </c>
      <c r="H11" s="4">
        <v>20725</v>
      </c>
      <c r="I11" s="5">
        <v>62200.34</v>
      </c>
      <c r="J11" s="5">
        <v>18092.75</v>
      </c>
      <c r="K11" s="5">
        <v>44107.59</v>
      </c>
      <c r="L11" s="20">
        <v>2.81E-2</v>
      </c>
      <c r="M11" s="11">
        <f t="shared" si="0"/>
        <v>1747.8295539999999</v>
      </c>
      <c r="N11" s="11">
        <f t="shared" si="1"/>
        <v>45855.419553999993</v>
      </c>
      <c r="O11" s="11">
        <f t="shared" si="2"/>
        <v>44107.59</v>
      </c>
      <c r="P11" s="11">
        <f t="shared" si="3"/>
        <v>44981.504776999995</v>
      </c>
      <c r="Q11" s="11">
        <f t="shared" si="4"/>
        <v>1747.8295539999999</v>
      </c>
    </row>
    <row r="12" spans="1:17" x14ac:dyDescent="0.2">
      <c r="A12" s="4" t="s">
        <v>0</v>
      </c>
      <c r="B12" s="4" t="s">
        <v>18</v>
      </c>
      <c r="C12" s="4" t="s">
        <v>2</v>
      </c>
      <c r="D12" s="4" t="s">
        <v>104</v>
      </c>
      <c r="E12" s="4" t="s">
        <v>5</v>
      </c>
      <c r="F12" s="4" t="s">
        <v>111</v>
      </c>
      <c r="G12" s="4" t="s">
        <v>7</v>
      </c>
      <c r="H12" s="4">
        <v>1</v>
      </c>
      <c r="I12" s="5">
        <v>102281.14</v>
      </c>
      <c r="J12" s="5">
        <v>29751.4</v>
      </c>
      <c r="K12" s="5">
        <v>72529.740000000005</v>
      </c>
      <c r="L12" s="20">
        <v>2.81E-2</v>
      </c>
      <c r="M12" s="11">
        <f t="shared" si="0"/>
        <v>2874.1000340000001</v>
      </c>
      <c r="N12" s="11">
        <f t="shared" si="1"/>
        <v>75403.840034000008</v>
      </c>
      <c r="O12" s="11">
        <f t="shared" si="2"/>
        <v>72529.740000000005</v>
      </c>
      <c r="P12" s="11">
        <f t="shared" si="3"/>
        <v>73966.790017000007</v>
      </c>
      <c r="Q12" s="11">
        <f t="shared" si="4"/>
        <v>2874.1000340000001</v>
      </c>
    </row>
    <row r="13" spans="1:17" x14ac:dyDescent="0.2">
      <c r="K13" s="2">
        <f>SUM(K5:K12)</f>
        <v>276093.75</v>
      </c>
      <c r="N13" s="13">
        <f>SUM(N5:N12)</f>
        <v>287292.354582</v>
      </c>
      <c r="O13" s="13">
        <f>SUM(O5:O12)</f>
        <v>276093.75</v>
      </c>
      <c r="P13" s="13">
        <f>SUM(P5:P12)</f>
        <v>281693.05229100003</v>
      </c>
      <c r="Q13" s="13">
        <f>SUM(Q5:Q12)</f>
        <v>11198.604582</v>
      </c>
    </row>
    <row r="17" spans="7:12" x14ac:dyDescent="0.2">
      <c r="G17">
        <v>2011</v>
      </c>
      <c r="I17" s="2">
        <f>I18</f>
        <v>381533.45999999996</v>
      </c>
      <c r="J17" s="2">
        <f>J18-Q13</f>
        <v>94241.105417999992</v>
      </c>
      <c r="K17" s="2">
        <f>I17-J17</f>
        <v>287292.35458199994</v>
      </c>
    </row>
    <row r="18" spans="7:12" x14ac:dyDescent="0.2">
      <c r="G18">
        <v>2012</v>
      </c>
      <c r="I18" s="2">
        <f>SUM(I5:I16)</f>
        <v>381533.45999999996</v>
      </c>
      <c r="J18" s="2">
        <f>SUM(J5:J16)</f>
        <v>105439.70999999999</v>
      </c>
      <c r="K18" s="2">
        <f>I18-J18</f>
        <v>276093.75</v>
      </c>
      <c r="L18" s="13">
        <f>Q13</f>
        <v>11198.604582</v>
      </c>
    </row>
  </sheetData>
  <mergeCells count="1">
    <mergeCell ref="N2:O2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Q27"/>
  <sheetViews>
    <sheetView topLeftCell="A4" workbookViewId="0">
      <selection activeCell="L14" sqref="L14:L21"/>
    </sheetView>
  </sheetViews>
  <sheetFormatPr defaultRowHeight="12.75" x14ac:dyDescent="0.2"/>
  <cols>
    <col min="1" max="1" width="19.85546875" bestFit="1" customWidth="1"/>
    <col min="2" max="2" width="33" bestFit="1" customWidth="1"/>
    <col min="3" max="3" width="12" bestFit="1" customWidth="1"/>
    <col min="4" max="4" width="14.7109375" customWidth="1"/>
    <col min="5" max="5" width="22" bestFit="1" customWidth="1"/>
    <col min="6" max="6" width="29.7109375" bestFit="1" customWidth="1"/>
    <col min="7" max="7" width="7.5703125" bestFit="1" customWidth="1"/>
    <col min="8" max="8" width="6" bestFit="1" customWidth="1"/>
    <col min="9" max="10" width="11.28515625" bestFit="1" customWidth="1"/>
    <col min="11" max="11" width="10.28515625" bestFit="1" customWidth="1"/>
    <col min="12" max="12" width="17.5703125" bestFit="1" customWidth="1"/>
    <col min="13" max="13" width="22.28515625" bestFit="1" customWidth="1"/>
    <col min="14" max="14" width="8.7109375" customWidth="1"/>
    <col min="15" max="15" width="10.140625" customWidth="1"/>
    <col min="16" max="16" width="8.7109375" customWidth="1"/>
    <col min="17" max="17" width="12.5703125" customWidth="1"/>
  </cols>
  <sheetData>
    <row r="2" spans="1:17" x14ac:dyDescent="0.2">
      <c r="N2" s="58" t="s">
        <v>325</v>
      </c>
      <c r="O2" s="58"/>
      <c r="Q2" s="29" t="s">
        <v>460</v>
      </c>
    </row>
    <row r="3" spans="1:17" x14ac:dyDescent="0.2">
      <c r="L3" s="22" t="s">
        <v>293</v>
      </c>
      <c r="M3" s="22" t="s">
        <v>294</v>
      </c>
      <c r="N3" s="30">
        <v>40909</v>
      </c>
      <c r="O3" s="30">
        <v>74145</v>
      </c>
      <c r="P3" s="22" t="s">
        <v>323</v>
      </c>
      <c r="Q3" s="29" t="s">
        <v>296</v>
      </c>
    </row>
    <row r="4" spans="1:17" x14ac:dyDescent="0.2">
      <c r="A4" t="s">
        <v>190</v>
      </c>
      <c r="B4" t="s">
        <v>191</v>
      </c>
      <c r="C4" t="s">
        <v>192</v>
      </c>
      <c r="D4" t="s">
        <v>193</v>
      </c>
      <c r="E4" t="s">
        <v>194</v>
      </c>
      <c r="F4" t="s">
        <v>195</v>
      </c>
      <c r="G4" t="s">
        <v>196</v>
      </c>
      <c r="H4" t="s">
        <v>197</v>
      </c>
      <c r="I4" s="1" t="s">
        <v>198</v>
      </c>
      <c r="J4" s="1" t="s">
        <v>199</v>
      </c>
      <c r="K4" s="1" t="s">
        <v>200</v>
      </c>
      <c r="Q4" s="29" t="s">
        <v>302</v>
      </c>
    </row>
    <row r="5" spans="1:17" x14ac:dyDescent="0.2">
      <c r="A5" s="4" t="s">
        <v>0</v>
      </c>
      <c r="B5" s="4" t="s">
        <v>8</v>
      </c>
      <c r="C5" s="4" t="s">
        <v>2</v>
      </c>
      <c r="D5" s="4" t="s">
        <v>125</v>
      </c>
      <c r="E5" s="4" t="s">
        <v>5</v>
      </c>
      <c r="F5" s="4" t="s">
        <v>126</v>
      </c>
      <c r="G5" s="4" t="s">
        <v>7</v>
      </c>
      <c r="H5" s="4">
        <v>1</v>
      </c>
      <c r="I5" s="5">
        <v>14408.49</v>
      </c>
      <c r="J5" s="5">
        <v>6024.64</v>
      </c>
      <c r="K5" s="5">
        <v>8383.85</v>
      </c>
      <c r="L5" s="20">
        <v>3.0300000000000001E-2</v>
      </c>
      <c r="M5" s="11">
        <f>+I5*L5</f>
        <v>436.577247</v>
      </c>
      <c r="N5" s="11">
        <f>+K5+M5</f>
        <v>8820.4272469999996</v>
      </c>
      <c r="O5" s="11">
        <f>+K5</f>
        <v>8383.85</v>
      </c>
      <c r="P5" s="11">
        <f>+(N5+O5)/2</f>
        <v>8602.1386234999991</v>
      </c>
      <c r="Q5" s="11">
        <f>+M5</f>
        <v>436.577247</v>
      </c>
    </row>
    <row r="6" spans="1:17" x14ac:dyDescent="0.2">
      <c r="A6" s="4" t="s">
        <v>0</v>
      </c>
      <c r="B6" s="4" t="s">
        <v>8</v>
      </c>
      <c r="C6" s="4" t="s">
        <v>2</v>
      </c>
      <c r="D6" s="4" t="s">
        <v>125</v>
      </c>
      <c r="E6" s="4" t="s">
        <v>5</v>
      </c>
      <c r="F6" s="4" t="s">
        <v>127</v>
      </c>
      <c r="G6" s="4" t="s">
        <v>7</v>
      </c>
      <c r="H6" s="4">
        <v>1</v>
      </c>
      <c r="I6" s="5">
        <v>4004.38</v>
      </c>
      <c r="J6" s="5">
        <v>3067.76</v>
      </c>
      <c r="K6" s="5">
        <v>936.62</v>
      </c>
      <c r="L6" s="20">
        <v>3.0300000000000001E-2</v>
      </c>
      <c r="M6" s="11">
        <f t="shared" ref="M6:M21" si="0">+I6*L6</f>
        <v>121.33271400000001</v>
      </c>
      <c r="N6" s="11">
        <f t="shared" ref="N6:N21" si="1">+K6+M6</f>
        <v>1057.952714</v>
      </c>
      <c r="O6" s="11">
        <f t="shared" ref="O6:O21" si="2">+K6</f>
        <v>936.62</v>
      </c>
      <c r="P6" s="11">
        <f t="shared" ref="P6:P21" si="3">+(N6+O6)/2</f>
        <v>997.28635699999995</v>
      </c>
      <c r="Q6" s="11">
        <f t="shared" ref="Q6:Q21" si="4">+M6</f>
        <v>121.33271400000001</v>
      </c>
    </row>
    <row r="7" spans="1:17" x14ac:dyDescent="0.2">
      <c r="A7" s="4" t="s">
        <v>0</v>
      </c>
      <c r="B7" s="4" t="s">
        <v>8</v>
      </c>
      <c r="C7" s="4" t="s">
        <v>2</v>
      </c>
      <c r="D7" s="4" t="s">
        <v>125</v>
      </c>
      <c r="E7" s="4" t="s">
        <v>5</v>
      </c>
      <c r="F7" s="4" t="s">
        <v>128</v>
      </c>
      <c r="G7" s="4" t="s">
        <v>7</v>
      </c>
      <c r="H7" s="4">
        <v>8</v>
      </c>
      <c r="I7" s="5">
        <v>8714.5300000000007</v>
      </c>
      <c r="J7" s="5">
        <v>6676.2</v>
      </c>
      <c r="K7" s="5">
        <v>2038.33</v>
      </c>
      <c r="L7" s="20">
        <v>3.0300000000000001E-2</v>
      </c>
      <c r="M7" s="11">
        <f t="shared" si="0"/>
        <v>264.05025900000004</v>
      </c>
      <c r="N7" s="11">
        <f t="shared" si="1"/>
        <v>2302.380259</v>
      </c>
      <c r="O7" s="11">
        <f t="shared" si="2"/>
        <v>2038.33</v>
      </c>
      <c r="P7" s="11">
        <f t="shared" si="3"/>
        <v>2170.3551294999997</v>
      </c>
      <c r="Q7" s="11">
        <f t="shared" si="4"/>
        <v>264.05025900000004</v>
      </c>
    </row>
    <row r="8" spans="1:17" x14ac:dyDescent="0.2">
      <c r="A8" s="4" t="s">
        <v>0</v>
      </c>
      <c r="B8" s="4" t="s">
        <v>8</v>
      </c>
      <c r="C8" s="4" t="s">
        <v>2</v>
      </c>
      <c r="D8" s="4" t="s">
        <v>125</v>
      </c>
      <c r="E8" s="4" t="s">
        <v>5</v>
      </c>
      <c r="F8" s="4" t="s">
        <v>129</v>
      </c>
      <c r="G8" s="4" t="s">
        <v>7</v>
      </c>
      <c r="H8" s="4">
        <v>3</v>
      </c>
      <c r="I8" s="5">
        <v>4352.97</v>
      </c>
      <c r="J8" s="5">
        <v>3334.81</v>
      </c>
      <c r="K8" s="5">
        <v>1018.16</v>
      </c>
      <c r="L8" s="20">
        <v>3.0300000000000001E-2</v>
      </c>
      <c r="M8" s="11">
        <f t="shared" si="0"/>
        <v>131.894991</v>
      </c>
      <c r="N8" s="11">
        <f t="shared" si="1"/>
        <v>1150.054991</v>
      </c>
      <c r="O8" s="11">
        <f t="shared" si="2"/>
        <v>1018.16</v>
      </c>
      <c r="P8" s="11">
        <f t="shared" si="3"/>
        <v>1084.1074954999999</v>
      </c>
      <c r="Q8" s="11">
        <f t="shared" si="4"/>
        <v>131.894991</v>
      </c>
    </row>
    <row r="9" spans="1:17" x14ac:dyDescent="0.2">
      <c r="A9" s="4" t="s">
        <v>0</v>
      </c>
      <c r="B9" s="4" t="s">
        <v>8</v>
      </c>
      <c r="C9" s="4" t="s">
        <v>2</v>
      </c>
      <c r="D9" s="4" t="s">
        <v>125</v>
      </c>
      <c r="E9" s="4" t="s">
        <v>5</v>
      </c>
      <c r="F9" s="4" t="s">
        <v>130</v>
      </c>
      <c r="G9" s="4" t="s">
        <v>7</v>
      </c>
      <c r="H9" s="4">
        <v>3</v>
      </c>
      <c r="I9" s="5">
        <v>4157.3</v>
      </c>
      <c r="J9" s="5">
        <v>3184.91</v>
      </c>
      <c r="K9" s="5">
        <v>972.39</v>
      </c>
      <c r="L9" s="20">
        <v>3.0300000000000001E-2</v>
      </c>
      <c r="M9" s="11">
        <f t="shared" si="0"/>
        <v>125.96619000000001</v>
      </c>
      <c r="N9" s="11">
        <f t="shared" si="1"/>
        <v>1098.35619</v>
      </c>
      <c r="O9" s="11">
        <f t="shared" si="2"/>
        <v>972.39</v>
      </c>
      <c r="P9" s="11">
        <f t="shared" si="3"/>
        <v>1035.3730949999999</v>
      </c>
      <c r="Q9" s="11">
        <f t="shared" si="4"/>
        <v>125.96619000000001</v>
      </c>
    </row>
    <row r="10" spans="1:17" x14ac:dyDescent="0.2">
      <c r="A10" s="4" t="s">
        <v>0</v>
      </c>
      <c r="B10" s="4" t="s">
        <v>8</v>
      </c>
      <c r="C10" s="4" t="s">
        <v>2</v>
      </c>
      <c r="D10" s="4" t="s">
        <v>125</v>
      </c>
      <c r="E10" s="4" t="s">
        <v>5</v>
      </c>
      <c r="F10" s="4" t="s">
        <v>131</v>
      </c>
      <c r="G10" s="4" t="s">
        <v>7</v>
      </c>
      <c r="H10" s="4">
        <v>1</v>
      </c>
      <c r="I10" s="5">
        <v>2104.27</v>
      </c>
      <c r="J10" s="5">
        <v>1612.08</v>
      </c>
      <c r="K10" s="5">
        <v>492.19</v>
      </c>
      <c r="L10" s="20">
        <v>3.0300000000000001E-2</v>
      </c>
      <c r="M10" s="11">
        <f t="shared" si="0"/>
        <v>63.759380999999998</v>
      </c>
      <c r="N10" s="11">
        <f t="shared" si="1"/>
        <v>555.94938100000002</v>
      </c>
      <c r="O10" s="11">
        <f t="shared" si="2"/>
        <v>492.19</v>
      </c>
      <c r="P10" s="11">
        <f t="shared" si="3"/>
        <v>524.06969049999998</v>
      </c>
      <c r="Q10" s="11">
        <f t="shared" si="4"/>
        <v>63.759380999999998</v>
      </c>
    </row>
    <row r="11" spans="1:17" x14ac:dyDescent="0.2">
      <c r="A11" s="4" t="s">
        <v>0</v>
      </c>
      <c r="B11" s="4" t="s">
        <v>8</v>
      </c>
      <c r="C11" s="4" t="s">
        <v>2</v>
      </c>
      <c r="D11" s="4" t="s">
        <v>125</v>
      </c>
      <c r="E11" s="4" t="s">
        <v>5</v>
      </c>
      <c r="F11" s="4" t="s">
        <v>132</v>
      </c>
      <c r="G11" s="4" t="s">
        <v>7</v>
      </c>
      <c r="H11" s="4">
        <v>1</v>
      </c>
      <c r="I11" s="5">
        <v>8550.94</v>
      </c>
      <c r="J11" s="5">
        <v>6550.87</v>
      </c>
      <c r="K11" s="5">
        <v>2000.07</v>
      </c>
      <c r="L11" s="20">
        <v>3.0300000000000001E-2</v>
      </c>
      <c r="M11" s="11">
        <f t="shared" si="0"/>
        <v>259.09348199999999</v>
      </c>
      <c r="N11" s="11">
        <f t="shared" si="1"/>
        <v>2259.1634819999999</v>
      </c>
      <c r="O11" s="11">
        <f t="shared" si="2"/>
        <v>2000.07</v>
      </c>
      <c r="P11" s="11">
        <f t="shared" si="3"/>
        <v>2129.6167409999998</v>
      </c>
      <c r="Q11" s="11">
        <f t="shared" si="4"/>
        <v>259.09348199999999</v>
      </c>
    </row>
    <row r="12" spans="1:17" x14ac:dyDescent="0.2">
      <c r="A12" s="4" t="s">
        <v>0</v>
      </c>
      <c r="B12" s="4" t="s">
        <v>8</v>
      </c>
      <c r="C12" s="4" t="s">
        <v>2</v>
      </c>
      <c r="D12" s="4" t="s">
        <v>125</v>
      </c>
      <c r="E12" s="4" t="s">
        <v>5</v>
      </c>
      <c r="F12" s="4" t="s">
        <v>133</v>
      </c>
      <c r="G12" s="4" t="s">
        <v>7</v>
      </c>
      <c r="H12" s="4">
        <v>1</v>
      </c>
      <c r="I12" s="5">
        <v>13467.37</v>
      </c>
      <c r="J12" s="5">
        <v>10317.35</v>
      </c>
      <c r="K12" s="5">
        <v>3150.02</v>
      </c>
      <c r="L12" s="20">
        <v>3.0300000000000001E-2</v>
      </c>
      <c r="M12" s="11">
        <f t="shared" si="0"/>
        <v>408.06131100000005</v>
      </c>
      <c r="N12" s="11">
        <f t="shared" si="1"/>
        <v>3558.0813109999999</v>
      </c>
      <c r="O12" s="11">
        <f t="shared" si="2"/>
        <v>3150.02</v>
      </c>
      <c r="P12" s="11">
        <f t="shared" si="3"/>
        <v>3354.0506555000002</v>
      </c>
      <c r="Q12" s="11">
        <f t="shared" si="4"/>
        <v>408.06131100000005</v>
      </c>
    </row>
    <row r="13" spans="1:17" x14ac:dyDescent="0.2">
      <c r="A13" s="4" t="s">
        <v>0</v>
      </c>
      <c r="B13" s="4" t="s">
        <v>8</v>
      </c>
      <c r="C13" s="4" t="s">
        <v>2</v>
      </c>
      <c r="D13" s="4" t="s">
        <v>125</v>
      </c>
      <c r="E13" s="4" t="s">
        <v>5</v>
      </c>
      <c r="F13" s="4" t="s">
        <v>134</v>
      </c>
      <c r="G13" s="4" t="s">
        <v>7</v>
      </c>
      <c r="H13" s="4">
        <v>1</v>
      </c>
      <c r="I13" s="5">
        <v>15890.36</v>
      </c>
      <c r="J13" s="5">
        <v>12173.6</v>
      </c>
      <c r="K13" s="5">
        <v>3716.76</v>
      </c>
      <c r="L13" s="20">
        <v>3.0300000000000001E-2</v>
      </c>
      <c r="M13" s="11">
        <f t="shared" si="0"/>
        <v>481.47790800000001</v>
      </c>
      <c r="N13" s="11">
        <f t="shared" si="1"/>
        <v>4198.2379080000001</v>
      </c>
      <c r="O13" s="11">
        <f t="shared" si="2"/>
        <v>3716.76</v>
      </c>
      <c r="P13" s="11">
        <f t="shared" si="3"/>
        <v>3957.4989540000001</v>
      </c>
      <c r="Q13" s="11">
        <f t="shared" si="4"/>
        <v>481.47790800000001</v>
      </c>
    </row>
    <row r="14" spans="1:17" x14ac:dyDescent="0.2">
      <c r="A14" s="4" t="s">
        <v>0</v>
      </c>
      <c r="B14" s="4" t="s">
        <v>18</v>
      </c>
      <c r="C14" s="4" t="s">
        <v>2</v>
      </c>
      <c r="D14" s="4" t="s">
        <v>125</v>
      </c>
      <c r="E14" s="4" t="s">
        <v>5</v>
      </c>
      <c r="F14" s="4" t="s">
        <v>41</v>
      </c>
      <c r="G14" s="4" t="s">
        <v>7</v>
      </c>
      <c r="H14" s="4">
        <v>27907</v>
      </c>
      <c r="I14" s="5">
        <v>31628.18</v>
      </c>
      <c r="J14" s="5">
        <v>25392.7</v>
      </c>
      <c r="K14" s="5">
        <v>6235.48</v>
      </c>
      <c r="L14" s="20">
        <v>2.81E-2</v>
      </c>
      <c r="M14" s="11">
        <f t="shared" si="0"/>
        <v>888.75185799999997</v>
      </c>
      <c r="N14" s="11">
        <f t="shared" si="1"/>
        <v>7124.2318579999992</v>
      </c>
      <c r="O14" s="11">
        <f t="shared" si="2"/>
        <v>6235.48</v>
      </c>
      <c r="P14" s="11">
        <f t="shared" si="3"/>
        <v>6679.8559289999994</v>
      </c>
      <c r="Q14" s="11">
        <f t="shared" si="4"/>
        <v>888.75185799999997</v>
      </c>
    </row>
    <row r="15" spans="1:17" x14ac:dyDescent="0.2">
      <c r="A15" s="4" t="s">
        <v>0</v>
      </c>
      <c r="B15" s="4" t="s">
        <v>18</v>
      </c>
      <c r="C15" s="4" t="s">
        <v>2</v>
      </c>
      <c r="D15" s="4" t="s">
        <v>125</v>
      </c>
      <c r="E15" s="4" t="s">
        <v>5</v>
      </c>
      <c r="F15" s="4" t="s">
        <v>135</v>
      </c>
      <c r="G15" s="4" t="s">
        <v>7</v>
      </c>
      <c r="H15" s="4">
        <v>1</v>
      </c>
      <c r="I15" s="5">
        <v>1785.87</v>
      </c>
      <c r="J15" s="5">
        <v>1433.79</v>
      </c>
      <c r="K15" s="5">
        <v>352.08</v>
      </c>
      <c r="L15" s="20">
        <v>2.81E-2</v>
      </c>
      <c r="M15" s="11">
        <f t="shared" si="0"/>
        <v>50.182946999999999</v>
      </c>
      <c r="N15" s="11">
        <f t="shared" si="1"/>
        <v>402.262947</v>
      </c>
      <c r="O15" s="11">
        <f t="shared" si="2"/>
        <v>352.08</v>
      </c>
      <c r="P15" s="11">
        <f t="shared" si="3"/>
        <v>377.17147349999999</v>
      </c>
      <c r="Q15" s="11">
        <f t="shared" si="4"/>
        <v>50.182946999999999</v>
      </c>
    </row>
    <row r="16" spans="1:17" x14ac:dyDescent="0.2">
      <c r="A16" s="4" t="s">
        <v>0</v>
      </c>
      <c r="B16" s="4" t="s">
        <v>18</v>
      </c>
      <c r="C16" s="4" t="s">
        <v>2</v>
      </c>
      <c r="D16" s="4" t="s">
        <v>125</v>
      </c>
      <c r="E16" s="4" t="s">
        <v>5</v>
      </c>
      <c r="F16" s="4" t="s">
        <v>65</v>
      </c>
      <c r="G16" s="4" t="s">
        <v>7</v>
      </c>
      <c r="H16" s="4">
        <v>2</v>
      </c>
      <c r="I16" s="5">
        <v>4945.6400000000003</v>
      </c>
      <c r="J16" s="5">
        <v>3970.61</v>
      </c>
      <c r="K16" s="5">
        <v>975.03</v>
      </c>
      <c r="L16" s="20">
        <v>2.81E-2</v>
      </c>
      <c r="M16" s="11">
        <f t="shared" si="0"/>
        <v>138.97248400000001</v>
      </c>
      <c r="N16" s="11">
        <f t="shared" si="1"/>
        <v>1114.0024840000001</v>
      </c>
      <c r="O16" s="11">
        <f t="shared" si="2"/>
        <v>975.03</v>
      </c>
      <c r="P16" s="11">
        <f t="shared" si="3"/>
        <v>1044.5162420000001</v>
      </c>
      <c r="Q16" s="11">
        <f t="shared" si="4"/>
        <v>138.97248400000001</v>
      </c>
    </row>
    <row r="17" spans="1:17" x14ac:dyDescent="0.2">
      <c r="A17" s="4" t="s">
        <v>0</v>
      </c>
      <c r="B17" s="4" t="s">
        <v>18</v>
      </c>
      <c r="C17" s="4" t="s">
        <v>2</v>
      </c>
      <c r="D17" s="4" t="s">
        <v>125</v>
      </c>
      <c r="E17" s="4" t="s">
        <v>5</v>
      </c>
      <c r="F17" s="4" t="s">
        <v>136</v>
      </c>
      <c r="G17" s="4" t="s">
        <v>7</v>
      </c>
      <c r="H17" s="4">
        <v>10000</v>
      </c>
      <c r="I17" s="5">
        <v>7474.94</v>
      </c>
      <c r="J17" s="5">
        <v>6001.26</v>
      </c>
      <c r="K17" s="5">
        <v>1473.68</v>
      </c>
      <c r="L17" s="20">
        <v>2.81E-2</v>
      </c>
      <c r="M17" s="11">
        <f t="shared" si="0"/>
        <v>210.04581399999998</v>
      </c>
      <c r="N17" s="11">
        <f t="shared" si="1"/>
        <v>1683.7258140000001</v>
      </c>
      <c r="O17" s="11">
        <f t="shared" si="2"/>
        <v>1473.68</v>
      </c>
      <c r="P17" s="11">
        <f t="shared" si="3"/>
        <v>1578.7029070000001</v>
      </c>
      <c r="Q17" s="11">
        <f t="shared" si="4"/>
        <v>210.04581399999998</v>
      </c>
    </row>
    <row r="18" spans="1:17" x14ac:dyDescent="0.2">
      <c r="A18" s="4" t="s">
        <v>0</v>
      </c>
      <c r="B18" s="4" t="s">
        <v>18</v>
      </c>
      <c r="C18" s="4" t="s">
        <v>2</v>
      </c>
      <c r="D18" s="4" t="s">
        <v>125</v>
      </c>
      <c r="E18" s="4" t="s">
        <v>5</v>
      </c>
      <c r="F18" s="4" t="s">
        <v>137</v>
      </c>
      <c r="G18" s="4" t="s">
        <v>7</v>
      </c>
      <c r="H18" s="4">
        <v>1</v>
      </c>
      <c r="I18" s="5">
        <v>297.81</v>
      </c>
      <c r="J18" s="5">
        <v>239.1</v>
      </c>
      <c r="K18" s="5">
        <v>58.71</v>
      </c>
      <c r="L18" s="20">
        <v>2.81E-2</v>
      </c>
      <c r="M18" s="11">
        <f t="shared" si="0"/>
        <v>8.3684609999999999</v>
      </c>
      <c r="N18" s="11">
        <f t="shared" si="1"/>
        <v>67.078461000000004</v>
      </c>
      <c r="O18" s="11">
        <f t="shared" si="2"/>
        <v>58.71</v>
      </c>
      <c r="P18" s="11">
        <f t="shared" si="3"/>
        <v>62.894230500000006</v>
      </c>
      <c r="Q18" s="11">
        <f t="shared" si="4"/>
        <v>8.3684609999999999</v>
      </c>
    </row>
    <row r="19" spans="1:17" x14ac:dyDescent="0.2">
      <c r="A19" s="4" t="s">
        <v>0</v>
      </c>
      <c r="B19" s="4" t="s">
        <v>18</v>
      </c>
      <c r="C19" s="4" t="s">
        <v>2</v>
      </c>
      <c r="D19" s="4" t="s">
        <v>125</v>
      </c>
      <c r="E19" s="4" t="s">
        <v>5</v>
      </c>
      <c r="F19" s="4" t="s">
        <v>138</v>
      </c>
      <c r="G19" s="4" t="s">
        <v>7</v>
      </c>
      <c r="H19" s="4">
        <v>1</v>
      </c>
      <c r="I19" s="5">
        <v>12799.92</v>
      </c>
      <c r="J19" s="5">
        <v>10276.42</v>
      </c>
      <c r="K19" s="5">
        <v>2523.5</v>
      </c>
      <c r="L19" s="20">
        <v>2.81E-2</v>
      </c>
      <c r="M19" s="11">
        <f t="shared" si="0"/>
        <v>359.677752</v>
      </c>
      <c r="N19" s="11">
        <f t="shared" si="1"/>
        <v>2883.1777520000001</v>
      </c>
      <c r="O19" s="11">
        <f t="shared" si="2"/>
        <v>2523.5</v>
      </c>
      <c r="P19" s="11">
        <f t="shared" si="3"/>
        <v>2703.3388759999998</v>
      </c>
      <c r="Q19" s="11">
        <f t="shared" si="4"/>
        <v>359.677752</v>
      </c>
    </row>
    <row r="20" spans="1:17" x14ac:dyDescent="0.2">
      <c r="A20" s="4" t="s">
        <v>0</v>
      </c>
      <c r="B20" s="4" t="s">
        <v>18</v>
      </c>
      <c r="C20" s="4" t="s">
        <v>2</v>
      </c>
      <c r="D20" s="4" t="s">
        <v>125</v>
      </c>
      <c r="E20" s="4" t="s">
        <v>5</v>
      </c>
      <c r="F20" s="4" t="s">
        <v>139</v>
      </c>
      <c r="G20" s="4" t="s">
        <v>7</v>
      </c>
      <c r="H20" s="4">
        <v>0</v>
      </c>
      <c r="I20" s="5">
        <v>0</v>
      </c>
      <c r="J20" s="5">
        <v>0</v>
      </c>
      <c r="K20" s="5">
        <v>0</v>
      </c>
      <c r="L20" s="20">
        <v>2.81E-2</v>
      </c>
      <c r="M20" s="11">
        <f t="shared" si="0"/>
        <v>0</v>
      </c>
      <c r="N20" s="11">
        <f t="shared" si="1"/>
        <v>0</v>
      </c>
      <c r="O20" s="11">
        <f t="shared" si="2"/>
        <v>0</v>
      </c>
      <c r="P20" s="11">
        <f t="shared" si="3"/>
        <v>0</v>
      </c>
      <c r="Q20" s="11">
        <f t="shared" si="4"/>
        <v>0</v>
      </c>
    </row>
    <row r="21" spans="1:17" x14ac:dyDescent="0.2">
      <c r="A21" s="4" t="s">
        <v>0</v>
      </c>
      <c r="B21" s="4" t="s">
        <v>18</v>
      </c>
      <c r="C21" s="4" t="s">
        <v>2</v>
      </c>
      <c r="D21" s="4" t="s">
        <v>125</v>
      </c>
      <c r="E21" s="4" t="s">
        <v>5</v>
      </c>
      <c r="F21" s="4" t="s">
        <v>140</v>
      </c>
      <c r="G21" s="4" t="s">
        <v>7</v>
      </c>
      <c r="H21" s="4">
        <v>48</v>
      </c>
      <c r="I21" s="5">
        <v>5490.87</v>
      </c>
      <c r="J21" s="5">
        <v>4408.3500000000004</v>
      </c>
      <c r="K21" s="5">
        <v>1082.52</v>
      </c>
      <c r="L21" s="20">
        <v>2.81E-2</v>
      </c>
      <c r="M21" s="11">
        <f t="shared" si="0"/>
        <v>154.29344699999999</v>
      </c>
      <c r="N21" s="11">
        <f t="shared" si="1"/>
        <v>1236.813447</v>
      </c>
      <c r="O21" s="11">
        <f t="shared" si="2"/>
        <v>1082.52</v>
      </c>
      <c r="P21" s="11">
        <f t="shared" si="3"/>
        <v>1159.6667235</v>
      </c>
      <c r="Q21" s="11">
        <f t="shared" si="4"/>
        <v>154.29344699999999</v>
      </c>
    </row>
    <row r="22" spans="1:17" x14ac:dyDescent="0.2">
      <c r="K22" s="2">
        <f>SUM(K5:K21)</f>
        <v>35409.389999999992</v>
      </c>
      <c r="N22" s="13">
        <f>SUM(N5:N21)</f>
        <v>39511.896245999989</v>
      </c>
      <c r="O22" s="13">
        <f>SUM(O5:O21)</f>
        <v>35409.389999999992</v>
      </c>
      <c r="P22" s="13">
        <f>SUM(P5:P21)</f>
        <v>37460.643123000002</v>
      </c>
      <c r="Q22" s="13">
        <f>SUM(Q5:Q21)</f>
        <v>4102.5062459999999</v>
      </c>
    </row>
    <row r="27" spans="1:17" x14ac:dyDescent="0.2">
      <c r="G27">
        <v>2012</v>
      </c>
      <c r="I27" s="2">
        <f>SUM(I5:I26)</f>
        <v>140073.84</v>
      </c>
      <c r="J27" s="2">
        <f>SUM(J5:J26)</f>
        <v>104664.45</v>
      </c>
      <c r="K27" s="2">
        <f>I27-J27</f>
        <v>35409.39</v>
      </c>
      <c r="L27" s="13">
        <f>Q22</f>
        <v>4102.5062459999999</v>
      </c>
    </row>
  </sheetData>
  <mergeCells count="1">
    <mergeCell ref="N2:O2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2:Q47"/>
  <sheetViews>
    <sheetView topLeftCell="B1" workbookViewId="0">
      <selection activeCell="L5" sqref="L5"/>
    </sheetView>
  </sheetViews>
  <sheetFormatPr defaultRowHeight="12.75" x14ac:dyDescent="0.2"/>
  <cols>
    <col min="1" max="1" width="19.85546875" bestFit="1" customWidth="1"/>
    <col min="2" max="2" width="33" bestFit="1" customWidth="1"/>
    <col min="3" max="3" width="12" bestFit="1" customWidth="1"/>
    <col min="4" max="4" width="27.7109375" customWidth="1"/>
    <col min="5" max="5" width="31" bestFit="1" customWidth="1"/>
    <col min="6" max="6" width="24.5703125" customWidth="1"/>
    <col min="7" max="7" width="7.5703125" bestFit="1" customWidth="1"/>
    <col min="8" max="8" width="6" bestFit="1" customWidth="1"/>
    <col min="9" max="9" width="20.140625" bestFit="1" customWidth="1"/>
    <col min="10" max="10" width="16.5703125" bestFit="1" customWidth="1"/>
    <col min="11" max="11" width="12.42578125" customWidth="1"/>
    <col min="12" max="12" width="9.28515625" bestFit="1" customWidth="1"/>
    <col min="13" max="13" width="10.28515625" bestFit="1" customWidth="1"/>
    <col min="14" max="16" width="11.28515625" bestFit="1" customWidth="1"/>
    <col min="17" max="17" width="10.28515625" bestFit="1" customWidth="1"/>
  </cols>
  <sheetData>
    <row r="2" spans="1:17" x14ac:dyDescent="0.2">
      <c r="N2" s="58" t="s">
        <v>325</v>
      </c>
      <c r="O2" s="58"/>
      <c r="Q2" s="29" t="s">
        <v>460</v>
      </c>
    </row>
    <row r="3" spans="1:17" x14ac:dyDescent="0.2">
      <c r="L3" s="22" t="s">
        <v>293</v>
      </c>
      <c r="M3" s="22" t="s">
        <v>294</v>
      </c>
      <c r="N3" s="30">
        <v>40909</v>
      </c>
      <c r="O3" s="30">
        <v>41274</v>
      </c>
      <c r="P3" s="22" t="s">
        <v>323</v>
      </c>
      <c r="Q3" s="29" t="s">
        <v>296</v>
      </c>
    </row>
    <row r="4" spans="1:17" x14ac:dyDescent="0.2">
      <c r="A4" t="s">
        <v>190</v>
      </c>
      <c r="B4" t="s">
        <v>191</v>
      </c>
      <c r="C4" t="s">
        <v>192</v>
      </c>
      <c r="D4" t="s">
        <v>193</v>
      </c>
      <c r="E4" t="s">
        <v>194</v>
      </c>
      <c r="F4" t="s">
        <v>195</v>
      </c>
      <c r="G4" t="s">
        <v>196</v>
      </c>
      <c r="H4" t="s">
        <v>197</v>
      </c>
      <c r="I4" s="1" t="s">
        <v>198</v>
      </c>
      <c r="J4" s="1" t="s">
        <v>199</v>
      </c>
      <c r="K4" s="1" t="s">
        <v>200</v>
      </c>
      <c r="Q4" s="29" t="s">
        <v>302</v>
      </c>
    </row>
    <row r="5" spans="1:17" x14ac:dyDescent="0.2">
      <c r="A5" s="4" t="s">
        <v>0</v>
      </c>
      <c r="B5" s="4" t="s">
        <v>1</v>
      </c>
      <c r="C5" s="4" t="s">
        <v>2</v>
      </c>
      <c r="D5" s="4" t="s">
        <v>141</v>
      </c>
      <c r="E5" s="4" t="s">
        <v>5</v>
      </c>
      <c r="F5" s="4" t="s">
        <v>142</v>
      </c>
      <c r="G5" s="4" t="s">
        <v>7</v>
      </c>
      <c r="H5" s="4">
        <v>1</v>
      </c>
      <c r="I5" s="5">
        <v>113216.91</v>
      </c>
      <c r="J5" s="5">
        <v>93425.3</v>
      </c>
      <c r="K5" s="5">
        <v>19791.61</v>
      </c>
      <c r="L5" s="32">
        <v>8.9999999999999993E-3</v>
      </c>
      <c r="M5" s="11">
        <f t="shared" ref="M5:M33" si="0">+L5*I5</f>
        <v>1018.95219</v>
      </c>
      <c r="N5" s="11">
        <f>+K5+M5</f>
        <v>20810.562190000001</v>
      </c>
      <c r="O5" s="11">
        <f>+K5</f>
        <v>19791.61</v>
      </c>
      <c r="P5" s="11">
        <f>+(N5+O5)/2</f>
        <v>20301.086094999999</v>
      </c>
      <c r="Q5" s="11">
        <f>+M5</f>
        <v>1018.95219</v>
      </c>
    </row>
    <row r="6" spans="1:17" x14ac:dyDescent="0.2">
      <c r="A6" s="4" t="s">
        <v>0</v>
      </c>
      <c r="B6" s="4" t="s">
        <v>1</v>
      </c>
      <c r="C6" s="4" t="s">
        <v>2</v>
      </c>
      <c r="D6" s="4" t="s">
        <v>141</v>
      </c>
      <c r="E6" s="4" t="s">
        <v>5</v>
      </c>
      <c r="F6" s="4" t="s">
        <v>143</v>
      </c>
      <c r="G6" s="4" t="s">
        <v>7</v>
      </c>
      <c r="H6" s="4">
        <v>1</v>
      </c>
      <c r="I6" s="5">
        <v>195017.99</v>
      </c>
      <c r="J6" s="5">
        <v>160926.62</v>
      </c>
      <c r="K6" s="5">
        <v>34091.370000000003</v>
      </c>
      <c r="L6" s="32">
        <v>8.9999999999999993E-3</v>
      </c>
      <c r="M6" s="11">
        <f t="shared" si="0"/>
        <v>1755.1619099999998</v>
      </c>
      <c r="N6" s="11">
        <f t="shared" ref="N6:N34" si="1">+K6+M6</f>
        <v>35846.531910000005</v>
      </c>
      <c r="O6" s="11">
        <f t="shared" ref="O6:O34" si="2">+K6</f>
        <v>34091.370000000003</v>
      </c>
      <c r="P6" s="11">
        <f t="shared" ref="P6:P34" si="3">+(N6+O6)/2</f>
        <v>34968.950955000008</v>
      </c>
      <c r="Q6" s="11">
        <f t="shared" ref="Q6:Q34" si="4">+M6</f>
        <v>1755.1619099999998</v>
      </c>
    </row>
    <row r="7" spans="1:17" x14ac:dyDescent="0.2">
      <c r="A7" s="4" t="s">
        <v>0</v>
      </c>
      <c r="B7" s="4" t="s">
        <v>8</v>
      </c>
      <c r="C7" s="4" t="s">
        <v>2</v>
      </c>
      <c r="D7" s="4" t="s">
        <v>141</v>
      </c>
      <c r="E7" s="4" t="s">
        <v>5</v>
      </c>
      <c r="F7" s="4" t="s">
        <v>85</v>
      </c>
      <c r="G7" s="4" t="s">
        <v>7</v>
      </c>
      <c r="H7" s="4">
        <v>1</v>
      </c>
      <c r="I7" s="5">
        <v>8322.44</v>
      </c>
      <c r="J7" s="5">
        <v>3479.87</v>
      </c>
      <c r="K7" s="5">
        <v>4842.57</v>
      </c>
      <c r="L7" s="20">
        <v>3.0300000000000001E-2</v>
      </c>
      <c r="M7" s="11">
        <f t="shared" si="0"/>
        <v>252.16993200000002</v>
      </c>
      <c r="N7" s="11">
        <f t="shared" si="1"/>
        <v>5094.7399319999995</v>
      </c>
      <c r="O7" s="11">
        <f t="shared" si="2"/>
        <v>4842.57</v>
      </c>
      <c r="P7" s="11">
        <f t="shared" si="3"/>
        <v>4968.6549660000001</v>
      </c>
      <c r="Q7" s="11">
        <f t="shared" si="4"/>
        <v>252.16993200000002</v>
      </c>
    </row>
    <row r="8" spans="1:17" x14ac:dyDescent="0.2">
      <c r="A8" s="4" t="s">
        <v>0</v>
      </c>
      <c r="B8" s="4" t="s">
        <v>8</v>
      </c>
      <c r="C8" s="4" t="s">
        <v>2</v>
      </c>
      <c r="D8" s="4" t="s">
        <v>141</v>
      </c>
      <c r="E8" s="4" t="s">
        <v>5</v>
      </c>
      <c r="F8" s="4" t="s">
        <v>144</v>
      </c>
      <c r="G8" s="4" t="s">
        <v>7</v>
      </c>
      <c r="H8" s="4">
        <v>1</v>
      </c>
      <c r="I8" s="5">
        <v>9812.1200000000008</v>
      </c>
      <c r="J8" s="5">
        <v>3575.83</v>
      </c>
      <c r="K8" s="5">
        <v>6236.29</v>
      </c>
      <c r="L8" s="20">
        <v>3.0300000000000001E-2</v>
      </c>
      <c r="M8" s="11">
        <f t="shared" si="0"/>
        <v>297.30723600000005</v>
      </c>
      <c r="N8" s="11">
        <f t="shared" si="1"/>
        <v>6533.5972359999996</v>
      </c>
      <c r="O8" s="11">
        <f t="shared" si="2"/>
        <v>6236.29</v>
      </c>
      <c r="P8" s="11">
        <f t="shared" si="3"/>
        <v>6384.9436179999993</v>
      </c>
      <c r="Q8" s="11">
        <f t="shared" si="4"/>
        <v>297.30723600000005</v>
      </c>
    </row>
    <row r="9" spans="1:17" x14ac:dyDescent="0.2">
      <c r="A9" s="4" t="s">
        <v>0</v>
      </c>
      <c r="B9" s="4" t="s">
        <v>8</v>
      </c>
      <c r="C9" s="4" t="s">
        <v>2</v>
      </c>
      <c r="D9" s="4" t="s">
        <v>141</v>
      </c>
      <c r="E9" s="4" t="s">
        <v>5</v>
      </c>
      <c r="F9" s="4" t="s">
        <v>145</v>
      </c>
      <c r="G9" s="4" t="s">
        <v>7</v>
      </c>
      <c r="H9" s="4">
        <v>9</v>
      </c>
      <c r="I9" s="5">
        <v>14474.85</v>
      </c>
      <c r="J9" s="5">
        <v>10822.56</v>
      </c>
      <c r="K9" s="5">
        <v>3652.29</v>
      </c>
      <c r="L9" s="20">
        <v>3.0300000000000001E-2</v>
      </c>
      <c r="M9" s="11">
        <f t="shared" si="0"/>
        <v>438.58795500000002</v>
      </c>
      <c r="N9" s="11">
        <f t="shared" si="1"/>
        <v>4090.8779549999999</v>
      </c>
      <c r="O9" s="11">
        <f t="shared" si="2"/>
        <v>3652.29</v>
      </c>
      <c r="P9" s="11">
        <f t="shared" si="3"/>
        <v>3871.5839774999999</v>
      </c>
      <c r="Q9" s="11">
        <f t="shared" si="4"/>
        <v>438.58795500000002</v>
      </c>
    </row>
    <row r="10" spans="1:17" x14ac:dyDescent="0.2">
      <c r="A10" s="4" t="s">
        <v>0</v>
      </c>
      <c r="B10" s="4" t="s">
        <v>8</v>
      </c>
      <c r="C10" s="4" t="s">
        <v>2</v>
      </c>
      <c r="D10" s="4" t="s">
        <v>141</v>
      </c>
      <c r="E10" s="4" t="s">
        <v>5</v>
      </c>
      <c r="F10" s="4" t="s">
        <v>146</v>
      </c>
      <c r="G10" s="4" t="s">
        <v>7</v>
      </c>
      <c r="H10" s="4">
        <v>1</v>
      </c>
      <c r="I10" s="5">
        <v>55786.49</v>
      </c>
      <c r="J10" s="5">
        <v>41710.449999999997</v>
      </c>
      <c r="K10" s="5">
        <v>14076.04</v>
      </c>
      <c r="L10" s="20">
        <v>3.0300000000000001E-2</v>
      </c>
      <c r="M10" s="11">
        <f t="shared" si="0"/>
        <v>1690.330647</v>
      </c>
      <c r="N10" s="11">
        <f t="shared" si="1"/>
        <v>15766.370647000002</v>
      </c>
      <c r="O10" s="11">
        <f t="shared" si="2"/>
        <v>14076.04</v>
      </c>
      <c r="P10" s="11">
        <f t="shared" si="3"/>
        <v>14921.205323500002</v>
      </c>
      <c r="Q10" s="11">
        <f t="shared" si="4"/>
        <v>1690.330647</v>
      </c>
    </row>
    <row r="11" spans="1:17" x14ac:dyDescent="0.2">
      <c r="A11" s="4" t="s">
        <v>0</v>
      </c>
      <c r="B11" s="4" t="s">
        <v>8</v>
      </c>
      <c r="C11" s="4" t="s">
        <v>2</v>
      </c>
      <c r="D11" s="4" t="s">
        <v>141</v>
      </c>
      <c r="E11" s="4" t="s">
        <v>5</v>
      </c>
      <c r="F11" s="4" t="s">
        <v>147</v>
      </c>
      <c r="G11" s="4" t="s">
        <v>7</v>
      </c>
      <c r="H11" s="4">
        <v>10</v>
      </c>
      <c r="I11" s="5">
        <v>24838.400000000001</v>
      </c>
      <c r="J11" s="5">
        <v>18571.18</v>
      </c>
      <c r="K11" s="5">
        <v>6267.22</v>
      </c>
      <c r="L11" s="20">
        <v>3.0300000000000001E-2</v>
      </c>
      <c r="M11" s="11">
        <f t="shared" si="0"/>
        <v>752.60352</v>
      </c>
      <c r="N11" s="11">
        <f t="shared" si="1"/>
        <v>7019.8235199999999</v>
      </c>
      <c r="O11" s="11">
        <f t="shared" si="2"/>
        <v>6267.22</v>
      </c>
      <c r="P11" s="11">
        <f t="shared" si="3"/>
        <v>6643.5217599999996</v>
      </c>
      <c r="Q11" s="11">
        <f t="shared" si="4"/>
        <v>752.60352</v>
      </c>
    </row>
    <row r="12" spans="1:17" x14ac:dyDescent="0.2">
      <c r="A12" s="4" t="s">
        <v>0</v>
      </c>
      <c r="B12" s="4" t="s">
        <v>8</v>
      </c>
      <c r="C12" s="4" t="s">
        <v>2</v>
      </c>
      <c r="D12" s="4" t="s">
        <v>141</v>
      </c>
      <c r="E12" s="4" t="s">
        <v>5</v>
      </c>
      <c r="F12" s="4" t="s">
        <v>148</v>
      </c>
      <c r="G12" s="4" t="s">
        <v>7</v>
      </c>
      <c r="H12" s="4">
        <v>7</v>
      </c>
      <c r="I12" s="5">
        <v>20138.05</v>
      </c>
      <c r="J12" s="5">
        <v>15056.82</v>
      </c>
      <c r="K12" s="5">
        <v>5081.2299999999996</v>
      </c>
      <c r="L12" s="20">
        <v>3.0300000000000001E-2</v>
      </c>
      <c r="M12" s="11">
        <f t="shared" si="0"/>
        <v>610.18291499999998</v>
      </c>
      <c r="N12" s="11">
        <f t="shared" si="1"/>
        <v>5691.4129149999999</v>
      </c>
      <c r="O12" s="11">
        <f t="shared" si="2"/>
        <v>5081.2299999999996</v>
      </c>
      <c r="P12" s="11">
        <f t="shared" si="3"/>
        <v>5386.3214575000002</v>
      </c>
      <c r="Q12" s="11">
        <f t="shared" si="4"/>
        <v>610.18291499999998</v>
      </c>
    </row>
    <row r="13" spans="1:17" x14ac:dyDescent="0.2">
      <c r="A13" s="4" t="s">
        <v>0</v>
      </c>
      <c r="B13" s="4" t="s">
        <v>8</v>
      </c>
      <c r="C13" s="4" t="s">
        <v>2</v>
      </c>
      <c r="D13" s="4" t="s">
        <v>141</v>
      </c>
      <c r="E13" s="4" t="s">
        <v>5</v>
      </c>
      <c r="F13" s="4" t="s">
        <v>149</v>
      </c>
      <c r="G13" s="4" t="s">
        <v>7</v>
      </c>
      <c r="H13" s="4">
        <v>12</v>
      </c>
      <c r="I13" s="5">
        <v>32952.910000000003</v>
      </c>
      <c r="J13" s="5">
        <v>24638.240000000002</v>
      </c>
      <c r="K13" s="5">
        <v>8314.67</v>
      </c>
      <c r="L13" s="20">
        <v>3.0300000000000001E-2</v>
      </c>
      <c r="M13" s="11">
        <f t="shared" si="0"/>
        <v>998.47317300000009</v>
      </c>
      <c r="N13" s="11">
        <f t="shared" si="1"/>
        <v>9313.1431730000004</v>
      </c>
      <c r="O13" s="11">
        <f t="shared" si="2"/>
        <v>8314.67</v>
      </c>
      <c r="P13" s="11">
        <f t="shared" si="3"/>
        <v>8813.9065865000011</v>
      </c>
      <c r="Q13" s="11">
        <f t="shared" si="4"/>
        <v>998.47317300000009</v>
      </c>
    </row>
    <row r="14" spans="1:17" x14ac:dyDescent="0.2">
      <c r="A14" s="4" t="s">
        <v>0</v>
      </c>
      <c r="B14" s="4" t="s">
        <v>8</v>
      </c>
      <c r="C14" s="4" t="s">
        <v>2</v>
      </c>
      <c r="D14" s="4" t="s">
        <v>141</v>
      </c>
      <c r="E14" s="4" t="s">
        <v>5</v>
      </c>
      <c r="F14" s="4" t="s">
        <v>150</v>
      </c>
      <c r="G14" s="4" t="s">
        <v>7</v>
      </c>
      <c r="H14" s="4">
        <v>7</v>
      </c>
      <c r="I14" s="5">
        <v>25078.17</v>
      </c>
      <c r="J14" s="5">
        <v>18750.45</v>
      </c>
      <c r="K14" s="5">
        <v>6327.72</v>
      </c>
      <c r="L14" s="20">
        <v>3.0300000000000001E-2</v>
      </c>
      <c r="M14" s="11">
        <f t="shared" si="0"/>
        <v>759.86855099999991</v>
      </c>
      <c r="N14" s="11">
        <f t="shared" si="1"/>
        <v>7087.5885509999998</v>
      </c>
      <c r="O14" s="11">
        <f t="shared" si="2"/>
        <v>6327.72</v>
      </c>
      <c r="P14" s="11">
        <f t="shared" si="3"/>
        <v>6707.6542755</v>
      </c>
      <c r="Q14" s="11">
        <f t="shared" si="4"/>
        <v>759.86855099999991</v>
      </c>
    </row>
    <row r="15" spans="1:17" x14ac:dyDescent="0.2">
      <c r="A15" s="4" t="s">
        <v>0</v>
      </c>
      <c r="B15" s="4" t="s">
        <v>8</v>
      </c>
      <c r="C15" s="4" t="s">
        <v>2</v>
      </c>
      <c r="D15" s="4" t="s">
        <v>141</v>
      </c>
      <c r="E15" s="4" t="s">
        <v>5</v>
      </c>
      <c r="F15" s="4" t="s">
        <v>151</v>
      </c>
      <c r="G15" s="4" t="s">
        <v>7</v>
      </c>
      <c r="H15" s="4">
        <v>1</v>
      </c>
      <c r="I15" s="5">
        <v>3931.36</v>
      </c>
      <c r="J15" s="5">
        <v>2939.4</v>
      </c>
      <c r="K15" s="5">
        <v>991.96</v>
      </c>
      <c r="L15" s="20">
        <v>3.0300000000000001E-2</v>
      </c>
      <c r="M15" s="11">
        <f t="shared" si="0"/>
        <v>119.12020800000001</v>
      </c>
      <c r="N15" s="11">
        <f t="shared" si="1"/>
        <v>1111.0802080000001</v>
      </c>
      <c r="O15" s="11">
        <f t="shared" si="2"/>
        <v>991.96</v>
      </c>
      <c r="P15" s="11">
        <f t="shared" si="3"/>
        <v>1051.5201040000002</v>
      </c>
      <c r="Q15" s="11">
        <f t="shared" si="4"/>
        <v>119.12020800000001</v>
      </c>
    </row>
    <row r="16" spans="1:17" x14ac:dyDescent="0.2">
      <c r="A16" s="4" t="s">
        <v>0</v>
      </c>
      <c r="B16" s="4" t="s">
        <v>8</v>
      </c>
      <c r="C16" s="4" t="s">
        <v>2</v>
      </c>
      <c r="D16" s="4" t="s">
        <v>141</v>
      </c>
      <c r="E16" s="4" t="s">
        <v>5</v>
      </c>
      <c r="F16" s="4" t="s">
        <v>152</v>
      </c>
      <c r="G16" s="4" t="s">
        <v>7</v>
      </c>
      <c r="H16" s="4">
        <v>0</v>
      </c>
      <c r="I16" s="5">
        <v>0</v>
      </c>
      <c r="J16" s="5">
        <v>0</v>
      </c>
      <c r="K16" s="5">
        <v>0</v>
      </c>
      <c r="L16" s="20">
        <v>3.0300000000000001E-2</v>
      </c>
      <c r="M16" s="11">
        <f t="shared" si="0"/>
        <v>0</v>
      </c>
      <c r="N16" s="11">
        <f t="shared" si="1"/>
        <v>0</v>
      </c>
      <c r="O16" s="11">
        <f t="shared" si="2"/>
        <v>0</v>
      </c>
      <c r="P16" s="11">
        <f t="shared" si="3"/>
        <v>0</v>
      </c>
      <c r="Q16" s="11">
        <f t="shared" si="4"/>
        <v>0</v>
      </c>
    </row>
    <row r="17" spans="1:17" x14ac:dyDescent="0.2">
      <c r="A17" s="4" t="s">
        <v>0</v>
      </c>
      <c r="B17" s="4" t="s">
        <v>8</v>
      </c>
      <c r="C17" s="4" t="s">
        <v>2</v>
      </c>
      <c r="D17" s="4" t="s">
        <v>141</v>
      </c>
      <c r="E17" s="4" t="s">
        <v>5</v>
      </c>
      <c r="F17" s="4" t="s">
        <v>153</v>
      </c>
      <c r="G17" s="4" t="s">
        <v>7</v>
      </c>
      <c r="H17" s="4">
        <v>1</v>
      </c>
      <c r="I17" s="5">
        <v>14165.54</v>
      </c>
      <c r="J17" s="5">
        <v>10591.29</v>
      </c>
      <c r="K17" s="5">
        <v>3574.25</v>
      </c>
      <c r="L17" s="20">
        <v>3.0300000000000001E-2</v>
      </c>
      <c r="M17" s="11">
        <f t="shared" si="0"/>
        <v>429.21586200000002</v>
      </c>
      <c r="N17" s="11">
        <f t="shared" si="1"/>
        <v>4003.465862</v>
      </c>
      <c r="O17" s="11">
        <f t="shared" si="2"/>
        <v>3574.25</v>
      </c>
      <c r="P17" s="11">
        <f t="shared" si="3"/>
        <v>3788.857931</v>
      </c>
      <c r="Q17" s="11">
        <f t="shared" si="4"/>
        <v>429.21586200000002</v>
      </c>
    </row>
    <row r="18" spans="1:17" x14ac:dyDescent="0.2">
      <c r="A18" s="4" t="s">
        <v>0</v>
      </c>
      <c r="B18" s="4" t="s">
        <v>8</v>
      </c>
      <c r="C18" s="4" t="s">
        <v>2</v>
      </c>
      <c r="D18" s="4" t="s">
        <v>141</v>
      </c>
      <c r="E18" s="4" t="s">
        <v>5</v>
      </c>
      <c r="F18" s="4" t="s">
        <v>154</v>
      </c>
      <c r="G18" s="4" t="s">
        <v>7</v>
      </c>
      <c r="H18" s="4">
        <v>1</v>
      </c>
      <c r="I18" s="5">
        <v>13989.08</v>
      </c>
      <c r="J18" s="5">
        <v>10459.36</v>
      </c>
      <c r="K18" s="5">
        <v>3529.72</v>
      </c>
      <c r="L18" s="20">
        <v>3.0300000000000001E-2</v>
      </c>
      <c r="M18" s="11">
        <f t="shared" si="0"/>
        <v>423.869124</v>
      </c>
      <c r="N18" s="11">
        <f t="shared" si="1"/>
        <v>3953.5891239999996</v>
      </c>
      <c r="O18" s="11">
        <f t="shared" si="2"/>
        <v>3529.72</v>
      </c>
      <c r="P18" s="11">
        <f t="shared" si="3"/>
        <v>3741.6545619999997</v>
      </c>
      <c r="Q18" s="11">
        <f t="shared" si="4"/>
        <v>423.869124</v>
      </c>
    </row>
    <row r="19" spans="1:17" x14ac:dyDescent="0.2">
      <c r="A19" s="4" t="s">
        <v>0</v>
      </c>
      <c r="B19" s="4" t="s">
        <v>8</v>
      </c>
      <c r="C19" s="4" t="s">
        <v>2</v>
      </c>
      <c r="D19" s="4" t="s">
        <v>141</v>
      </c>
      <c r="E19" s="4" t="s">
        <v>79</v>
      </c>
      <c r="F19" s="4" t="s">
        <v>155</v>
      </c>
      <c r="G19" s="4" t="s">
        <v>7</v>
      </c>
      <c r="H19" s="4">
        <v>0</v>
      </c>
      <c r="I19" s="5">
        <v>0</v>
      </c>
      <c r="J19" s="5">
        <v>0</v>
      </c>
      <c r="K19" s="5">
        <v>0</v>
      </c>
      <c r="L19" s="20">
        <v>3.0300000000000001E-2</v>
      </c>
      <c r="M19" s="11">
        <f t="shared" si="0"/>
        <v>0</v>
      </c>
      <c r="N19" s="11">
        <f t="shared" si="1"/>
        <v>0</v>
      </c>
      <c r="O19" s="11">
        <f t="shared" si="2"/>
        <v>0</v>
      </c>
      <c r="P19" s="11">
        <f t="shared" si="3"/>
        <v>0</v>
      </c>
      <c r="Q19" s="11">
        <f t="shared" si="4"/>
        <v>0</v>
      </c>
    </row>
    <row r="20" spans="1:17" x14ac:dyDescent="0.2">
      <c r="A20" s="4" t="s">
        <v>0</v>
      </c>
      <c r="B20" s="4" t="s">
        <v>18</v>
      </c>
      <c r="C20" s="4" t="s">
        <v>2</v>
      </c>
      <c r="D20" s="4" t="s">
        <v>141</v>
      </c>
      <c r="E20" s="4" t="s">
        <v>5</v>
      </c>
      <c r="F20" s="4" t="s">
        <v>43</v>
      </c>
      <c r="G20" s="4" t="s">
        <v>7</v>
      </c>
      <c r="H20" s="4">
        <v>1470</v>
      </c>
      <c r="I20" s="5">
        <v>137949.19</v>
      </c>
      <c r="J20" s="5">
        <v>108298.92</v>
      </c>
      <c r="K20" s="5">
        <v>29650.27</v>
      </c>
      <c r="L20" s="20">
        <v>2.81E-2</v>
      </c>
      <c r="M20" s="11">
        <f t="shared" si="0"/>
        <v>3876.3722390000003</v>
      </c>
      <c r="N20" s="11">
        <f t="shared" si="1"/>
        <v>33526.642239000001</v>
      </c>
      <c r="O20" s="11">
        <f t="shared" si="2"/>
        <v>29650.27</v>
      </c>
      <c r="P20" s="11">
        <f t="shared" si="3"/>
        <v>31588.456119499999</v>
      </c>
      <c r="Q20" s="11">
        <f t="shared" si="4"/>
        <v>3876.3722390000003</v>
      </c>
    </row>
    <row r="21" spans="1:17" x14ac:dyDescent="0.2">
      <c r="A21" s="4" t="s">
        <v>0</v>
      </c>
      <c r="B21" s="4" t="s">
        <v>18</v>
      </c>
      <c r="C21" s="4" t="s">
        <v>2</v>
      </c>
      <c r="D21" s="4" t="s">
        <v>141</v>
      </c>
      <c r="E21" s="4" t="s">
        <v>5</v>
      </c>
      <c r="F21" s="4" t="s">
        <v>156</v>
      </c>
      <c r="G21" s="4" t="s">
        <v>7</v>
      </c>
      <c r="H21" s="4">
        <v>425</v>
      </c>
      <c r="I21" s="5">
        <v>504.53</v>
      </c>
      <c r="J21" s="5">
        <v>413.5</v>
      </c>
      <c r="K21" s="5">
        <v>91.03</v>
      </c>
      <c r="L21" s="20">
        <v>2.81E-2</v>
      </c>
      <c r="M21" s="11">
        <f t="shared" si="0"/>
        <v>14.177292999999999</v>
      </c>
      <c r="N21" s="11">
        <f t="shared" si="1"/>
        <v>105.20729299999999</v>
      </c>
      <c r="O21" s="11">
        <f t="shared" si="2"/>
        <v>91.03</v>
      </c>
      <c r="P21" s="11">
        <f t="shared" si="3"/>
        <v>98.118646499999997</v>
      </c>
      <c r="Q21" s="11">
        <f t="shared" si="4"/>
        <v>14.177292999999999</v>
      </c>
    </row>
    <row r="22" spans="1:17" x14ac:dyDescent="0.2">
      <c r="A22" s="4" t="s">
        <v>0</v>
      </c>
      <c r="B22" s="4" t="s">
        <v>18</v>
      </c>
      <c r="C22" s="4" t="s">
        <v>2</v>
      </c>
      <c r="D22" s="4" t="s">
        <v>141</v>
      </c>
      <c r="E22" s="4" t="s">
        <v>5</v>
      </c>
      <c r="F22" s="4" t="s">
        <v>65</v>
      </c>
      <c r="G22" s="4" t="s">
        <v>7</v>
      </c>
      <c r="H22" s="4">
        <v>175</v>
      </c>
      <c r="I22" s="5">
        <v>49892.35</v>
      </c>
      <c r="J22" s="5">
        <v>39215.71</v>
      </c>
      <c r="K22" s="5">
        <v>10676.64</v>
      </c>
      <c r="L22" s="20">
        <v>2.81E-2</v>
      </c>
      <c r="M22" s="11">
        <f t="shared" si="0"/>
        <v>1401.9750349999999</v>
      </c>
      <c r="N22" s="11">
        <f t="shared" si="1"/>
        <v>12078.615034999999</v>
      </c>
      <c r="O22" s="11">
        <f t="shared" si="2"/>
        <v>10676.64</v>
      </c>
      <c r="P22" s="11">
        <f t="shared" si="3"/>
        <v>11377.627517499999</v>
      </c>
      <c r="Q22" s="11">
        <f t="shared" si="4"/>
        <v>1401.9750349999999</v>
      </c>
    </row>
    <row r="23" spans="1:17" x14ac:dyDescent="0.2">
      <c r="A23" s="4" t="s">
        <v>0</v>
      </c>
      <c r="B23" s="4" t="s">
        <v>18</v>
      </c>
      <c r="C23" s="4" t="s">
        <v>2</v>
      </c>
      <c r="D23" s="4" t="s">
        <v>141</v>
      </c>
      <c r="E23" s="4" t="s">
        <v>5</v>
      </c>
      <c r="F23" s="4" t="s">
        <v>157</v>
      </c>
      <c r="G23" s="4" t="s">
        <v>7</v>
      </c>
      <c r="H23" s="4">
        <v>2</v>
      </c>
      <c r="I23" s="5">
        <v>502.66</v>
      </c>
      <c r="J23" s="5">
        <v>411.97</v>
      </c>
      <c r="K23" s="5">
        <v>90.69</v>
      </c>
      <c r="L23" s="20">
        <v>2.81E-2</v>
      </c>
      <c r="M23" s="11">
        <f t="shared" si="0"/>
        <v>14.124746</v>
      </c>
      <c r="N23" s="11">
        <f t="shared" si="1"/>
        <v>104.814746</v>
      </c>
      <c r="O23" s="11">
        <f t="shared" si="2"/>
        <v>90.69</v>
      </c>
      <c r="P23" s="11">
        <f t="shared" si="3"/>
        <v>97.752373000000006</v>
      </c>
      <c r="Q23" s="11">
        <f t="shared" si="4"/>
        <v>14.124746</v>
      </c>
    </row>
    <row r="24" spans="1:17" x14ac:dyDescent="0.2">
      <c r="A24" s="4" t="s">
        <v>0</v>
      </c>
      <c r="B24" s="4" t="s">
        <v>18</v>
      </c>
      <c r="C24" s="4" t="s">
        <v>2</v>
      </c>
      <c r="D24" s="4" t="s">
        <v>141</v>
      </c>
      <c r="E24" s="4" t="s">
        <v>5</v>
      </c>
      <c r="F24" s="4" t="s">
        <v>158</v>
      </c>
      <c r="G24" s="4" t="s">
        <v>7</v>
      </c>
      <c r="H24" s="4">
        <v>1</v>
      </c>
      <c r="I24" s="5">
        <v>13592.23</v>
      </c>
      <c r="J24" s="5">
        <v>11139.97</v>
      </c>
      <c r="K24" s="5">
        <v>2452.2600000000002</v>
      </c>
      <c r="L24" s="20">
        <v>2.81E-2</v>
      </c>
      <c r="M24" s="11">
        <f t="shared" si="0"/>
        <v>381.94166300000001</v>
      </c>
      <c r="N24" s="11">
        <f t="shared" si="1"/>
        <v>2834.2016630000003</v>
      </c>
      <c r="O24" s="11">
        <f t="shared" si="2"/>
        <v>2452.2600000000002</v>
      </c>
      <c r="P24" s="11">
        <f t="shared" si="3"/>
        <v>2643.2308315</v>
      </c>
      <c r="Q24" s="11">
        <f t="shared" si="4"/>
        <v>381.94166300000001</v>
      </c>
    </row>
    <row r="25" spans="1:17" x14ac:dyDescent="0.2">
      <c r="A25" s="4" t="s">
        <v>0</v>
      </c>
      <c r="B25" s="4" t="s">
        <v>18</v>
      </c>
      <c r="C25" s="4" t="s">
        <v>2</v>
      </c>
      <c r="D25" s="4" t="s">
        <v>141</v>
      </c>
      <c r="E25" s="4" t="s">
        <v>5</v>
      </c>
      <c r="F25" s="4" t="s">
        <v>159</v>
      </c>
      <c r="G25" s="4" t="s">
        <v>7</v>
      </c>
      <c r="H25" s="4">
        <v>59243</v>
      </c>
      <c r="I25" s="5">
        <v>156377.35999999999</v>
      </c>
      <c r="J25" s="5">
        <v>122766.21</v>
      </c>
      <c r="K25" s="5">
        <v>33611.15</v>
      </c>
      <c r="L25" s="20">
        <v>2.81E-2</v>
      </c>
      <c r="M25" s="11">
        <f t="shared" si="0"/>
        <v>4394.2038159999993</v>
      </c>
      <c r="N25" s="11">
        <f t="shared" si="1"/>
        <v>38005.353816000003</v>
      </c>
      <c r="O25" s="11">
        <f t="shared" si="2"/>
        <v>33611.15</v>
      </c>
      <c r="P25" s="11">
        <f t="shared" si="3"/>
        <v>35808.251908000006</v>
      </c>
      <c r="Q25" s="11">
        <f t="shared" si="4"/>
        <v>4394.2038159999993</v>
      </c>
    </row>
    <row r="26" spans="1:17" x14ac:dyDescent="0.2">
      <c r="A26" s="4" t="s">
        <v>0</v>
      </c>
      <c r="B26" s="4" t="s">
        <v>18</v>
      </c>
      <c r="C26" s="4" t="s">
        <v>2</v>
      </c>
      <c r="D26" s="4" t="s">
        <v>141</v>
      </c>
      <c r="E26" s="4" t="s">
        <v>5</v>
      </c>
      <c r="F26" s="4" t="s">
        <v>160</v>
      </c>
      <c r="G26" s="4" t="s">
        <v>7</v>
      </c>
      <c r="H26" s="4">
        <v>60417</v>
      </c>
      <c r="I26" s="5">
        <v>27938.35</v>
      </c>
      <c r="J26" s="5">
        <v>21933.39</v>
      </c>
      <c r="K26" s="5">
        <v>6004.96</v>
      </c>
      <c r="L26" s="20">
        <v>2.81E-2</v>
      </c>
      <c r="M26" s="11">
        <f t="shared" si="0"/>
        <v>785.067635</v>
      </c>
      <c r="N26" s="11">
        <f t="shared" si="1"/>
        <v>6790.0276350000004</v>
      </c>
      <c r="O26" s="11">
        <f t="shared" si="2"/>
        <v>6004.96</v>
      </c>
      <c r="P26" s="11">
        <f t="shared" si="3"/>
        <v>6397.4938175000007</v>
      </c>
      <c r="Q26" s="11">
        <f t="shared" si="4"/>
        <v>785.067635</v>
      </c>
    </row>
    <row r="27" spans="1:17" x14ac:dyDescent="0.2">
      <c r="A27" s="4" t="s">
        <v>0</v>
      </c>
      <c r="B27" s="4" t="s">
        <v>18</v>
      </c>
      <c r="C27" s="4" t="s">
        <v>2</v>
      </c>
      <c r="D27" s="4" t="s">
        <v>141</v>
      </c>
      <c r="E27" s="4" t="s">
        <v>5</v>
      </c>
      <c r="F27" s="4" t="s">
        <v>161</v>
      </c>
      <c r="G27" s="4" t="s">
        <v>7</v>
      </c>
      <c r="H27" s="4">
        <v>1</v>
      </c>
      <c r="I27" s="5">
        <v>5643.33</v>
      </c>
      <c r="J27" s="5">
        <v>4430.37</v>
      </c>
      <c r="K27" s="5">
        <v>1212.96</v>
      </c>
      <c r="L27" s="20">
        <v>2.81E-2</v>
      </c>
      <c r="M27" s="11">
        <f t="shared" si="0"/>
        <v>158.577573</v>
      </c>
      <c r="N27" s="11">
        <f t="shared" si="1"/>
        <v>1371.5375730000001</v>
      </c>
      <c r="O27" s="11">
        <f t="shared" si="2"/>
        <v>1212.96</v>
      </c>
      <c r="P27" s="11">
        <f t="shared" si="3"/>
        <v>1292.2487865000001</v>
      </c>
      <c r="Q27" s="11">
        <f t="shared" si="4"/>
        <v>158.577573</v>
      </c>
    </row>
    <row r="28" spans="1:17" x14ac:dyDescent="0.2">
      <c r="A28" s="4" t="s">
        <v>0</v>
      </c>
      <c r="B28" s="4" t="s">
        <v>18</v>
      </c>
      <c r="C28" s="4" t="s">
        <v>2</v>
      </c>
      <c r="D28" s="4" t="s">
        <v>162</v>
      </c>
      <c r="E28" s="4" t="s">
        <v>5</v>
      </c>
      <c r="F28" s="4" t="s">
        <v>43</v>
      </c>
      <c r="G28" s="4" t="s">
        <v>7</v>
      </c>
      <c r="H28" s="4">
        <v>63</v>
      </c>
      <c r="I28" s="5">
        <v>5864.42</v>
      </c>
      <c r="J28" s="5">
        <v>4603.9399999999996</v>
      </c>
      <c r="K28" s="5">
        <v>1260.48</v>
      </c>
      <c r="L28" s="20">
        <v>2.81E-2</v>
      </c>
      <c r="M28" s="11">
        <f t="shared" si="0"/>
        <v>164.79020199999999</v>
      </c>
      <c r="N28" s="11">
        <f t="shared" si="1"/>
        <v>1425.2702019999999</v>
      </c>
      <c r="O28" s="11">
        <f t="shared" si="2"/>
        <v>1260.48</v>
      </c>
      <c r="P28" s="11">
        <f t="shared" si="3"/>
        <v>1342.8751010000001</v>
      </c>
      <c r="Q28" s="11">
        <f t="shared" si="4"/>
        <v>164.79020199999999</v>
      </c>
    </row>
    <row r="29" spans="1:17" x14ac:dyDescent="0.2">
      <c r="A29" s="4" t="s">
        <v>0</v>
      </c>
      <c r="B29" s="4" t="s">
        <v>18</v>
      </c>
      <c r="C29" s="4" t="s">
        <v>2</v>
      </c>
      <c r="D29" s="4" t="s">
        <v>162</v>
      </c>
      <c r="E29" s="4" t="s">
        <v>5</v>
      </c>
      <c r="F29" s="4" t="s">
        <v>95</v>
      </c>
      <c r="G29" s="4" t="s">
        <v>7</v>
      </c>
      <c r="H29" s="4">
        <v>6</v>
      </c>
      <c r="I29" s="5">
        <v>6019.31</v>
      </c>
      <c r="J29" s="5">
        <v>187.89</v>
      </c>
      <c r="K29" s="5">
        <v>5831.42</v>
      </c>
      <c r="L29" s="20">
        <v>2.81E-2</v>
      </c>
      <c r="M29" s="11">
        <f t="shared" si="0"/>
        <v>169.14261100000002</v>
      </c>
      <c r="N29" s="11">
        <f t="shared" si="1"/>
        <v>6000.5626110000003</v>
      </c>
      <c r="O29" s="11">
        <f t="shared" si="2"/>
        <v>5831.42</v>
      </c>
      <c r="P29" s="11">
        <f t="shared" si="3"/>
        <v>5915.9913054999997</v>
      </c>
      <c r="Q29" s="11">
        <f t="shared" si="4"/>
        <v>169.14261100000002</v>
      </c>
    </row>
    <row r="30" spans="1:17" x14ac:dyDescent="0.2">
      <c r="A30" s="4" t="s">
        <v>0</v>
      </c>
      <c r="B30" s="4" t="s">
        <v>18</v>
      </c>
      <c r="C30" s="4" t="s">
        <v>2</v>
      </c>
      <c r="D30" s="4" t="s">
        <v>162</v>
      </c>
      <c r="E30" s="4" t="s">
        <v>5</v>
      </c>
      <c r="F30" s="4" t="s">
        <v>65</v>
      </c>
      <c r="G30" s="4" t="s">
        <v>7</v>
      </c>
      <c r="H30" s="4">
        <v>7</v>
      </c>
      <c r="I30" s="5">
        <v>2054.6999999999998</v>
      </c>
      <c r="J30" s="5">
        <v>1613.07</v>
      </c>
      <c r="K30" s="5">
        <v>441.63</v>
      </c>
      <c r="L30" s="20">
        <v>2.81E-2</v>
      </c>
      <c r="M30" s="11">
        <f t="shared" si="0"/>
        <v>57.737069999999996</v>
      </c>
      <c r="N30" s="11">
        <f t="shared" si="1"/>
        <v>499.36707000000001</v>
      </c>
      <c r="O30" s="11">
        <f t="shared" si="2"/>
        <v>441.63</v>
      </c>
      <c r="P30" s="11">
        <f t="shared" si="3"/>
        <v>470.498535</v>
      </c>
      <c r="Q30" s="11">
        <f t="shared" si="4"/>
        <v>57.737069999999996</v>
      </c>
    </row>
    <row r="31" spans="1:17" x14ac:dyDescent="0.2">
      <c r="A31" s="4" t="s">
        <v>0</v>
      </c>
      <c r="B31" s="4" t="s">
        <v>18</v>
      </c>
      <c r="C31" s="4" t="s">
        <v>2</v>
      </c>
      <c r="D31" s="4" t="s">
        <v>162</v>
      </c>
      <c r="E31" s="4" t="s">
        <v>5</v>
      </c>
      <c r="F31" s="4" t="s">
        <v>158</v>
      </c>
      <c r="G31" s="4" t="s">
        <v>7</v>
      </c>
      <c r="H31" s="4">
        <v>0</v>
      </c>
      <c r="I31" s="5">
        <v>575.48</v>
      </c>
      <c r="J31" s="5">
        <v>471.65</v>
      </c>
      <c r="K31" s="5">
        <v>103.83</v>
      </c>
      <c r="L31" s="20">
        <v>2.81E-2</v>
      </c>
      <c r="M31" s="11">
        <f t="shared" si="0"/>
        <v>16.170988000000001</v>
      </c>
      <c r="N31" s="11">
        <f t="shared" si="1"/>
        <v>120.00098800000001</v>
      </c>
      <c r="O31" s="11">
        <f t="shared" si="2"/>
        <v>103.83</v>
      </c>
      <c r="P31" s="11">
        <f t="shared" si="3"/>
        <v>111.915494</v>
      </c>
      <c r="Q31" s="11">
        <f t="shared" si="4"/>
        <v>16.170988000000001</v>
      </c>
    </row>
    <row r="32" spans="1:17" x14ac:dyDescent="0.2">
      <c r="A32" s="4" t="s">
        <v>0</v>
      </c>
      <c r="B32" s="4" t="s">
        <v>18</v>
      </c>
      <c r="C32" s="4" t="s">
        <v>2</v>
      </c>
      <c r="D32" s="4" t="s">
        <v>162</v>
      </c>
      <c r="E32" s="4" t="s">
        <v>5</v>
      </c>
      <c r="F32" s="4" t="s">
        <v>159</v>
      </c>
      <c r="G32" s="4" t="s">
        <v>7</v>
      </c>
      <c r="H32" s="4">
        <v>2508</v>
      </c>
      <c r="I32" s="5">
        <v>6620.81</v>
      </c>
      <c r="J32" s="5">
        <v>5197.76</v>
      </c>
      <c r="K32" s="5">
        <v>1423.05</v>
      </c>
      <c r="L32" s="20">
        <v>2.81E-2</v>
      </c>
      <c r="M32" s="11">
        <f t="shared" si="0"/>
        <v>186.04476100000002</v>
      </c>
      <c r="N32" s="11">
        <f t="shared" si="1"/>
        <v>1609.0947610000001</v>
      </c>
      <c r="O32" s="11">
        <f t="shared" si="2"/>
        <v>1423.05</v>
      </c>
      <c r="P32" s="11">
        <f t="shared" si="3"/>
        <v>1516.0723805</v>
      </c>
      <c r="Q32" s="11">
        <f t="shared" si="4"/>
        <v>186.04476100000002</v>
      </c>
    </row>
    <row r="33" spans="1:17" x14ac:dyDescent="0.2">
      <c r="A33" s="4" t="s">
        <v>0</v>
      </c>
      <c r="B33" s="4" t="s">
        <v>18</v>
      </c>
      <c r="C33" s="4" t="s">
        <v>2</v>
      </c>
      <c r="D33" s="4" t="s">
        <v>162</v>
      </c>
      <c r="E33" s="4" t="s">
        <v>5</v>
      </c>
      <c r="F33" s="4" t="s">
        <v>160</v>
      </c>
      <c r="G33" s="4" t="s">
        <v>7</v>
      </c>
      <c r="H33" s="4">
        <v>2558</v>
      </c>
      <c r="I33" s="5">
        <v>1182.8699999999999</v>
      </c>
      <c r="J33" s="5">
        <v>928.63</v>
      </c>
      <c r="K33" s="5">
        <v>254.24</v>
      </c>
      <c r="L33" s="20">
        <v>2.81E-2</v>
      </c>
      <c r="M33" s="11">
        <f t="shared" si="0"/>
        <v>33.238647</v>
      </c>
      <c r="N33" s="11">
        <f t="shared" si="1"/>
        <v>287.47864700000002</v>
      </c>
      <c r="O33" s="11">
        <f t="shared" si="2"/>
        <v>254.24</v>
      </c>
      <c r="P33" s="11">
        <f t="shared" si="3"/>
        <v>270.85932350000002</v>
      </c>
      <c r="Q33" s="11">
        <f t="shared" si="4"/>
        <v>33.238647</v>
      </c>
    </row>
    <row r="34" spans="1:17" x14ac:dyDescent="0.2">
      <c r="A34" s="4" t="s">
        <v>0</v>
      </c>
      <c r="B34" s="4" t="s">
        <v>18</v>
      </c>
      <c r="C34" s="4" t="s">
        <v>2</v>
      </c>
      <c r="D34" s="4" t="s">
        <v>162</v>
      </c>
      <c r="E34" s="4" t="s">
        <v>5</v>
      </c>
      <c r="F34" s="4" t="s">
        <v>161</v>
      </c>
      <c r="G34" s="4" t="s">
        <v>7</v>
      </c>
      <c r="H34" s="4">
        <v>0</v>
      </c>
      <c r="I34" s="5">
        <v>238.93</v>
      </c>
      <c r="J34" s="5">
        <v>187.58</v>
      </c>
      <c r="K34" s="5">
        <v>51.35</v>
      </c>
      <c r="L34" s="20">
        <v>2.81E-2</v>
      </c>
      <c r="M34" s="11">
        <f>+L34*I34</f>
        <v>6.7139329999999999</v>
      </c>
      <c r="N34" s="11">
        <f t="shared" si="1"/>
        <v>58.063932999999999</v>
      </c>
      <c r="O34" s="11">
        <f t="shared" si="2"/>
        <v>51.35</v>
      </c>
      <c r="P34" s="11">
        <f t="shared" si="3"/>
        <v>54.7069665</v>
      </c>
      <c r="Q34" s="11">
        <f t="shared" si="4"/>
        <v>6.7139329999999999</v>
      </c>
    </row>
    <row r="35" spans="1:17" x14ac:dyDescent="0.2">
      <c r="A35" s="4"/>
      <c r="B35" s="4"/>
      <c r="C35" s="4"/>
      <c r="D35" s="4"/>
      <c r="E35" s="4"/>
      <c r="F35" s="4"/>
      <c r="G35" s="4"/>
      <c r="H35" s="4"/>
      <c r="I35" s="5"/>
      <c r="J35" s="5"/>
      <c r="K35" s="5"/>
      <c r="N35" s="13">
        <f>SUM(N5:N34)</f>
        <v>231139.02143500006</v>
      </c>
      <c r="O35" s="13">
        <f>SUM(O5:O34)</f>
        <v>209932.9</v>
      </c>
      <c r="P35" s="13">
        <f>SUM(P5:P34)</f>
        <v>220535.96071749998</v>
      </c>
      <c r="Q35" s="13">
        <f>SUM(Q5:Q34)</f>
        <v>21206.121434999994</v>
      </c>
    </row>
    <row r="36" spans="1:17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  <row r="37" spans="1:17" x14ac:dyDescent="0.2">
      <c r="A37" s="4"/>
      <c r="B37" s="4"/>
      <c r="C37" s="4"/>
      <c r="D37" s="4"/>
      <c r="E37" s="4"/>
      <c r="F37" s="4" t="s">
        <v>163</v>
      </c>
      <c r="G37" s="4"/>
      <c r="H37" s="4"/>
      <c r="I37" s="4"/>
      <c r="J37" s="4" t="s">
        <v>164</v>
      </c>
      <c r="K37" s="6">
        <f>SUM(K5:K36)</f>
        <v>209932.9</v>
      </c>
      <c r="M37" t="s">
        <v>535</v>
      </c>
      <c r="P37" s="11">
        <f>+P35*K41</f>
        <v>58213.764001004922</v>
      </c>
      <c r="Q37" s="11">
        <f>+Q35*K41</f>
        <v>5597.6727993811592</v>
      </c>
    </row>
    <row r="38" spans="1:17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1:17" x14ac:dyDescent="0.2">
      <c r="A39" s="4"/>
      <c r="B39" s="4"/>
      <c r="C39" s="4"/>
      <c r="D39" s="4"/>
      <c r="E39" s="4"/>
      <c r="F39" s="4"/>
      <c r="G39" s="4"/>
      <c r="H39" s="4"/>
      <c r="I39" s="4" t="s">
        <v>165</v>
      </c>
      <c r="J39" s="4"/>
      <c r="K39" s="4">
        <v>18.260000000000002</v>
      </c>
    </row>
    <row r="40" spans="1:17" x14ac:dyDescent="0.2">
      <c r="A40" s="4"/>
      <c r="B40" s="4"/>
      <c r="C40" s="4"/>
      <c r="D40" s="4"/>
      <c r="E40" s="4"/>
      <c r="F40" s="4"/>
      <c r="G40" s="4"/>
      <c r="H40" s="4"/>
      <c r="I40" s="4" t="s">
        <v>166</v>
      </c>
      <c r="J40" s="4"/>
      <c r="K40" s="4">
        <v>4.82</v>
      </c>
    </row>
    <row r="41" spans="1:17" x14ac:dyDescent="0.2">
      <c r="A41" s="4"/>
      <c r="B41" s="4"/>
      <c r="C41" s="4"/>
      <c r="D41" s="4"/>
      <c r="E41" s="4"/>
      <c r="F41" s="4"/>
      <c r="G41" s="4"/>
      <c r="H41" s="4"/>
      <c r="I41" s="4" t="s">
        <v>167</v>
      </c>
      <c r="J41" s="4"/>
      <c r="K41" s="7">
        <f>+K40/K39</f>
        <v>0.26396495071193865</v>
      </c>
    </row>
    <row r="42" spans="1:17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1:17" x14ac:dyDescent="0.2">
      <c r="A43" s="4"/>
      <c r="B43" s="4"/>
      <c r="C43" s="4"/>
      <c r="D43" s="4"/>
      <c r="E43" s="4"/>
      <c r="F43" s="4"/>
      <c r="G43" s="4"/>
      <c r="H43" s="4"/>
      <c r="I43" s="4" t="s">
        <v>168</v>
      </c>
      <c r="J43" s="4"/>
      <c r="K43" s="5">
        <f>+K37*K41</f>
        <v>55414.927601314346</v>
      </c>
    </row>
    <row r="46" spans="1:17" x14ac:dyDescent="0.2">
      <c r="H46">
        <v>2011</v>
      </c>
      <c r="I46" s="2">
        <f>I47</f>
        <v>249890.55863088719</v>
      </c>
      <c r="J46" s="2">
        <f>(SUM(J5:J34)-Q35)*K41</f>
        <v>188877.95823019164</v>
      </c>
      <c r="K46" s="2">
        <f>I46-J46</f>
        <v>61012.600400695548</v>
      </c>
      <c r="L46" s="2"/>
    </row>
    <row r="47" spans="1:17" x14ac:dyDescent="0.2">
      <c r="H47">
        <v>2012</v>
      </c>
      <c r="I47" s="2">
        <f>SUM(I5:I34)*K41</f>
        <v>249890.55863088719</v>
      </c>
      <c r="J47" s="2">
        <f>SUM(J5:J34)*K41</f>
        <v>194475.63102957277</v>
      </c>
      <c r="K47" s="2">
        <f>I47-J47</f>
        <v>55414.927601314412</v>
      </c>
      <c r="L47" s="13">
        <f>Q37</f>
        <v>5597.6727993811592</v>
      </c>
    </row>
  </sheetData>
  <mergeCells count="1">
    <mergeCell ref="N2:O2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2:Q19"/>
  <sheetViews>
    <sheetView topLeftCell="B1" workbookViewId="0">
      <selection activeCell="L14" sqref="L14"/>
    </sheetView>
  </sheetViews>
  <sheetFormatPr defaultRowHeight="12.75" x14ac:dyDescent="0.2"/>
  <cols>
    <col min="1" max="1" width="19.85546875" bestFit="1" customWidth="1"/>
    <col min="2" max="2" width="33" bestFit="1" customWidth="1"/>
    <col min="3" max="3" width="12" bestFit="1" customWidth="1"/>
    <col min="4" max="4" width="31.140625" customWidth="1"/>
    <col min="5" max="5" width="22" bestFit="1" customWidth="1"/>
    <col min="6" max="6" width="33.140625" bestFit="1" customWidth="1"/>
    <col min="7" max="7" width="7.5703125" bestFit="1" customWidth="1"/>
    <col min="8" max="8" width="6" bestFit="1" customWidth="1"/>
    <col min="9" max="11" width="11.28515625" bestFit="1" customWidth="1"/>
    <col min="12" max="12" width="17.5703125" bestFit="1" customWidth="1"/>
    <col min="13" max="13" width="22.140625" customWidth="1"/>
    <col min="14" max="14" width="9.7109375" customWidth="1"/>
    <col min="15" max="15" width="10.140625" customWidth="1"/>
    <col min="16" max="16" width="9.7109375" customWidth="1"/>
    <col min="17" max="17" width="12.5703125" bestFit="1" customWidth="1"/>
  </cols>
  <sheetData>
    <row r="2" spans="1:17" x14ac:dyDescent="0.2">
      <c r="N2" s="58" t="s">
        <v>325</v>
      </c>
      <c r="O2" s="58"/>
      <c r="Q2" s="29" t="s">
        <v>460</v>
      </c>
    </row>
    <row r="3" spans="1:17" x14ac:dyDescent="0.2">
      <c r="L3" s="22" t="s">
        <v>293</v>
      </c>
      <c r="M3" s="22" t="s">
        <v>294</v>
      </c>
      <c r="N3" s="30">
        <v>40909</v>
      </c>
      <c r="O3" s="30">
        <v>41274</v>
      </c>
      <c r="P3" s="22" t="s">
        <v>323</v>
      </c>
      <c r="Q3" s="29" t="s">
        <v>296</v>
      </c>
    </row>
    <row r="4" spans="1:17" x14ac:dyDescent="0.2">
      <c r="A4" t="s">
        <v>190</v>
      </c>
      <c r="B4" t="s">
        <v>191</v>
      </c>
      <c r="C4" t="s">
        <v>192</v>
      </c>
      <c r="D4" t="s">
        <v>193</v>
      </c>
      <c r="E4" t="s">
        <v>194</v>
      </c>
      <c r="F4" t="s">
        <v>195</v>
      </c>
      <c r="G4" t="s">
        <v>196</v>
      </c>
      <c r="H4" t="s">
        <v>197</v>
      </c>
      <c r="I4" s="1" t="s">
        <v>198</v>
      </c>
      <c r="J4" s="1" t="s">
        <v>199</v>
      </c>
      <c r="K4" s="1" t="s">
        <v>200</v>
      </c>
      <c r="Q4" s="29" t="s">
        <v>302</v>
      </c>
    </row>
    <row r="5" spans="1:17" x14ac:dyDescent="0.2">
      <c r="A5" s="4" t="s">
        <v>0</v>
      </c>
      <c r="B5" s="4" t="s">
        <v>8</v>
      </c>
      <c r="C5" s="4" t="s">
        <v>2</v>
      </c>
      <c r="D5" s="4" t="s">
        <v>169</v>
      </c>
      <c r="E5" s="4" t="s">
        <v>5</v>
      </c>
      <c r="F5" s="4" t="s">
        <v>170</v>
      </c>
      <c r="G5" s="4" t="s">
        <v>7</v>
      </c>
      <c r="H5" s="4">
        <v>8</v>
      </c>
      <c r="I5" s="5">
        <v>197247.46</v>
      </c>
      <c r="J5" s="5">
        <v>166841.23000000001</v>
      </c>
      <c r="K5" s="5">
        <v>30406.23</v>
      </c>
      <c r="L5" s="20">
        <v>3.0300000000000001E-2</v>
      </c>
      <c r="M5" s="11">
        <f>+L5*I5</f>
        <v>5976.5980380000001</v>
      </c>
      <c r="N5" s="11">
        <f>+K5+M5</f>
        <v>36382.828038</v>
      </c>
      <c r="O5" s="11">
        <f>+K5</f>
        <v>30406.23</v>
      </c>
      <c r="P5" s="11">
        <f>+(N5+O5)/2</f>
        <v>33394.529019000001</v>
      </c>
      <c r="Q5" s="21">
        <f>+M5</f>
        <v>5976.5980380000001</v>
      </c>
    </row>
    <row r="6" spans="1:17" x14ac:dyDescent="0.2">
      <c r="A6" s="4" t="s">
        <v>0</v>
      </c>
      <c r="B6" s="4" t="s">
        <v>8</v>
      </c>
      <c r="C6" s="4" t="s">
        <v>2</v>
      </c>
      <c r="D6" s="4" t="s">
        <v>169</v>
      </c>
      <c r="E6" s="4" t="s">
        <v>5</v>
      </c>
      <c r="F6" s="4" t="s">
        <v>171</v>
      </c>
      <c r="G6" s="4" t="s">
        <v>7</v>
      </c>
      <c r="H6" s="4">
        <v>1</v>
      </c>
      <c r="I6" s="5">
        <v>56900.23</v>
      </c>
      <c r="J6" s="5">
        <v>20736.13</v>
      </c>
      <c r="K6" s="5">
        <v>36164.1</v>
      </c>
      <c r="L6" s="20">
        <v>3.0300000000000001E-2</v>
      </c>
      <c r="M6" s="11">
        <f t="shared" ref="M6:M13" si="0">+L6*I6</f>
        <v>1724.0769690000002</v>
      </c>
      <c r="N6" s="11">
        <f t="shared" ref="N6:N13" si="1">+K6+M6</f>
        <v>37888.176969</v>
      </c>
      <c r="O6" s="11">
        <f t="shared" ref="O6:O13" si="2">+K6</f>
        <v>36164.1</v>
      </c>
      <c r="P6" s="11">
        <f t="shared" ref="P6:P14" si="3">+(N6+O6)/2</f>
        <v>37026.138484499999</v>
      </c>
      <c r="Q6" s="21">
        <f t="shared" ref="Q6:Q13" si="4">+M6</f>
        <v>1724.0769690000002</v>
      </c>
    </row>
    <row r="7" spans="1:17" x14ac:dyDescent="0.2">
      <c r="A7" s="4" t="s">
        <v>0</v>
      </c>
      <c r="B7" s="4" t="s">
        <v>8</v>
      </c>
      <c r="C7" s="4" t="s">
        <v>2</v>
      </c>
      <c r="D7" s="4" t="s">
        <v>169</v>
      </c>
      <c r="E7" s="4" t="s">
        <v>5</v>
      </c>
      <c r="F7" s="4" t="s">
        <v>172</v>
      </c>
      <c r="G7" s="4" t="s">
        <v>7</v>
      </c>
      <c r="H7" s="4">
        <v>1</v>
      </c>
      <c r="I7" s="5">
        <v>4628.3900000000003</v>
      </c>
      <c r="J7" s="5">
        <v>3914.91</v>
      </c>
      <c r="K7" s="5">
        <v>713.48</v>
      </c>
      <c r="L7" s="20">
        <v>3.0300000000000001E-2</v>
      </c>
      <c r="M7" s="11">
        <f t="shared" si="0"/>
        <v>140.240217</v>
      </c>
      <c r="N7" s="11">
        <f t="shared" si="1"/>
        <v>853.72021700000005</v>
      </c>
      <c r="O7" s="11">
        <f t="shared" si="2"/>
        <v>713.48</v>
      </c>
      <c r="P7" s="11">
        <f t="shared" si="3"/>
        <v>783.60010850000003</v>
      </c>
      <c r="Q7" s="21">
        <f t="shared" si="4"/>
        <v>140.240217</v>
      </c>
    </row>
    <row r="8" spans="1:17" x14ac:dyDescent="0.2">
      <c r="A8" s="4" t="s">
        <v>0</v>
      </c>
      <c r="B8" s="4" t="s">
        <v>8</v>
      </c>
      <c r="C8" s="4" t="s">
        <v>2</v>
      </c>
      <c r="D8" s="4" t="s">
        <v>169</v>
      </c>
      <c r="E8" s="4" t="s">
        <v>5</v>
      </c>
      <c r="F8" s="4" t="s">
        <v>173</v>
      </c>
      <c r="G8" s="4" t="s">
        <v>7</v>
      </c>
      <c r="H8" s="4">
        <v>1</v>
      </c>
      <c r="I8" s="5">
        <v>35405.57</v>
      </c>
      <c r="J8" s="5">
        <v>29947.7</v>
      </c>
      <c r="K8" s="5">
        <v>5457.87</v>
      </c>
      <c r="L8" s="20">
        <v>3.0300000000000001E-2</v>
      </c>
      <c r="M8" s="11">
        <f t="shared" si="0"/>
        <v>1072.788771</v>
      </c>
      <c r="N8" s="11">
        <f t="shared" si="1"/>
        <v>6530.6587710000003</v>
      </c>
      <c r="O8" s="11">
        <f t="shared" si="2"/>
        <v>5457.87</v>
      </c>
      <c r="P8" s="11">
        <f t="shared" si="3"/>
        <v>5994.2643855000006</v>
      </c>
      <c r="Q8" s="21">
        <f t="shared" si="4"/>
        <v>1072.788771</v>
      </c>
    </row>
    <row r="9" spans="1:17" x14ac:dyDescent="0.2">
      <c r="A9" s="4" t="s">
        <v>0</v>
      </c>
      <c r="B9" s="4" t="s">
        <v>8</v>
      </c>
      <c r="C9" s="4" t="s">
        <v>2</v>
      </c>
      <c r="D9" s="4" t="s">
        <v>169</v>
      </c>
      <c r="E9" s="4" t="s">
        <v>5</v>
      </c>
      <c r="F9" s="4" t="s">
        <v>174</v>
      </c>
      <c r="G9" s="4" t="s">
        <v>7</v>
      </c>
      <c r="H9" s="4">
        <v>1</v>
      </c>
      <c r="I9" s="5">
        <v>35621.14</v>
      </c>
      <c r="J9" s="5">
        <v>12981.4</v>
      </c>
      <c r="K9" s="5">
        <v>22639.74</v>
      </c>
      <c r="L9" s="20">
        <v>3.0300000000000001E-2</v>
      </c>
      <c r="M9" s="11">
        <f t="shared" si="0"/>
        <v>1079.3205419999999</v>
      </c>
      <c r="N9" s="11">
        <f t="shared" si="1"/>
        <v>23719.060542000003</v>
      </c>
      <c r="O9" s="11">
        <f t="shared" si="2"/>
        <v>22639.74</v>
      </c>
      <c r="P9" s="11">
        <f t="shared" si="3"/>
        <v>23179.400271000002</v>
      </c>
      <c r="Q9" s="21">
        <f t="shared" si="4"/>
        <v>1079.3205419999999</v>
      </c>
    </row>
    <row r="10" spans="1:17" x14ac:dyDescent="0.2">
      <c r="A10" s="4" t="s">
        <v>0</v>
      </c>
      <c r="B10" s="4" t="s">
        <v>8</v>
      </c>
      <c r="C10" s="4" t="s">
        <v>2</v>
      </c>
      <c r="D10" s="4" t="s">
        <v>169</v>
      </c>
      <c r="E10" s="4" t="s">
        <v>5</v>
      </c>
      <c r="F10" s="4" t="s">
        <v>175</v>
      </c>
      <c r="G10" s="4" t="s">
        <v>7</v>
      </c>
      <c r="H10" s="4">
        <v>2</v>
      </c>
      <c r="I10" s="5">
        <v>90164.68</v>
      </c>
      <c r="J10" s="5">
        <v>32858.68</v>
      </c>
      <c r="K10" s="5">
        <v>57306</v>
      </c>
      <c r="L10" s="20">
        <v>3.0300000000000001E-2</v>
      </c>
      <c r="M10" s="11">
        <f t="shared" si="0"/>
        <v>2731.9898039999998</v>
      </c>
      <c r="N10" s="11">
        <f t="shared" si="1"/>
        <v>60037.989803999997</v>
      </c>
      <c r="O10" s="11">
        <f t="shared" si="2"/>
        <v>57306</v>
      </c>
      <c r="P10" s="11">
        <f t="shared" si="3"/>
        <v>58671.994901999999</v>
      </c>
      <c r="Q10" s="21">
        <f t="shared" si="4"/>
        <v>2731.9898039999998</v>
      </c>
    </row>
    <row r="11" spans="1:17" x14ac:dyDescent="0.2">
      <c r="A11" s="4" t="s">
        <v>0</v>
      </c>
      <c r="B11" s="4" t="s">
        <v>18</v>
      </c>
      <c r="C11" s="4" t="s">
        <v>2</v>
      </c>
      <c r="D11" s="4" t="s">
        <v>169</v>
      </c>
      <c r="E11" s="4" t="s">
        <v>5</v>
      </c>
      <c r="F11" s="4" t="s">
        <v>176</v>
      </c>
      <c r="G11" s="4" t="s">
        <v>7</v>
      </c>
      <c r="H11" s="4">
        <v>21100</v>
      </c>
      <c r="I11" s="5">
        <v>23632</v>
      </c>
      <c r="J11" s="5">
        <v>20712.009999999998</v>
      </c>
      <c r="K11" s="5">
        <v>2919.99</v>
      </c>
      <c r="L11" s="20">
        <v>2.81E-2</v>
      </c>
      <c r="M11" s="11">
        <f t="shared" si="0"/>
        <v>664.05920000000003</v>
      </c>
      <c r="N11" s="11">
        <f t="shared" si="1"/>
        <v>3584.0491999999999</v>
      </c>
      <c r="O11" s="11">
        <f t="shared" si="2"/>
        <v>2919.99</v>
      </c>
      <c r="P11" s="11">
        <f t="shared" si="3"/>
        <v>3252.0195999999996</v>
      </c>
      <c r="Q11" s="21">
        <f t="shared" si="4"/>
        <v>664.05920000000003</v>
      </c>
    </row>
    <row r="12" spans="1:17" x14ac:dyDescent="0.2">
      <c r="A12" s="4" t="s">
        <v>0</v>
      </c>
      <c r="B12" s="4" t="s">
        <v>18</v>
      </c>
      <c r="C12" s="4" t="s">
        <v>2</v>
      </c>
      <c r="D12" s="4" t="s">
        <v>169</v>
      </c>
      <c r="E12" s="4" t="s">
        <v>5</v>
      </c>
      <c r="F12" s="4" t="s">
        <v>177</v>
      </c>
      <c r="G12" s="4" t="s">
        <v>7</v>
      </c>
      <c r="H12" s="4">
        <v>6700</v>
      </c>
      <c r="I12" s="5">
        <v>1407</v>
      </c>
      <c r="J12" s="5">
        <v>1233.1500000000001</v>
      </c>
      <c r="K12" s="5">
        <v>173.85</v>
      </c>
      <c r="L12" s="20">
        <v>2.81E-2</v>
      </c>
      <c r="M12" s="11">
        <f t="shared" si="0"/>
        <v>39.536700000000003</v>
      </c>
      <c r="N12" s="11">
        <f t="shared" si="1"/>
        <v>213.38669999999999</v>
      </c>
      <c r="O12" s="11">
        <f t="shared" si="2"/>
        <v>173.85</v>
      </c>
      <c r="P12" s="11">
        <f t="shared" si="3"/>
        <v>193.61834999999999</v>
      </c>
      <c r="Q12" s="21">
        <f t="shared" si="4"/>
        <v>39.536700000000003</v>
      </c>
    </row>
    <row r="13" spans="1:17" x14ac:dyDescent="0.2">
      <c r="A13" s="4" t="s">
        <v>0</v>
      </c>
      <c r="B13" s="4" t="s">
        <v>18</v>
      </c>
      <c r="C13" s="4" t="s">
        <v>2</v>
      </c>
      <c r="D13" s="4" t="s">
        <v>169</v>
      </c>
      <c r="E13" s="4" t="s">
        <v>5</v>
      </c>
      <c r="F13" s="4" t="s">
        <v>178</v>
      </c>
      <c r="G13" s="4" t="s">
        <v>7</v>
      </c>
      <c r="H13" s="4">
        <v>8388</v>
      </c>
      <c r="I13" s="5">
        <v>12988.01</v>
      </c>
      <c r="J13" s="5">
        <v>4922.07</v>
      </c>
      <c r="K13" s="5">
        <v>8065.94</v>
      </c>
      <c r="L13" s="20">
        <v>2.81E-2</v>
      </c>
      <c r="M13" s="11">
        <f t="shared" si="0"/>
        <v>364.96308099999999</v>
      </c>
      <c r="N13" s="11">
        <f t="shared" si="1"/>
        <v>8430.9030810000004</v>
      </c>
      <c r="O13" s="11">
        <f t="shared" si="2"/>
        <v>8065.94</v>
      </c>
      <c r="P13" s="11">
        <f t="shared" si="3"/>
        <v>8248.4215404999995</v>
      </c>
      <c r="Q13" s="21">
        <f t="shared" si="4"/>
        <v>364.96308099999999</v>
      </c>
    </row>
    <row r="14" spans="1:17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6">
        <f>SUM(K5:K13)</f>
        <v>163847.19999999998</v>
      </c>
      <c r="N14" s="13">
        <f>SUM(N5:N13)</f>
        <v>177640.77332199999</v>
      </c>
      <c r="O14" s="13">
        <f>SUM(O5:O13)</f>
        <v>163847.19999999998</v>
      </c>
      <c r="P14" s="11">
        <f t="shared" si="3"/>
        <v>170743.986661</v>
      </c>
      <c r="Q14" s="21">
        <f>SUM(Q5:Q13)</f>
        <v>13793.573321999998</v>
      </c>
    </row>
    <row r="15" spans="1:17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9" spans="9:12" x14ac:dyDescent="0.2">
      <c r="I19" s="2">
        <f>SUM(I5:I18)</f>
        <v>457994.48000000004</v>
      </c>
      <c r="J19" s="2">
        <f>SUM(J5:J18)</f>
        <v>294147.28000000009</v>
      </c>
      <c r="K19" s="2">
        <f>I19-J19</f>
        <v>163847.19999999995</v>
      </c>
      <c r="L19" s="21">
        <f>Q14</f>
        <v>13793.573321999998</v>
      </c>
    </row>
  </sheetData>
  <mergeCells count="1">
    <mergeCell ref="N2:O2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Q18"/>
  <sheetViews>
    <sheetView topLeftCell="B1" workbookViewId="0">
      <selection activeCell="L5" sqref="L5"/>
    </sheetView>
  </sheetViews>
  <sheetFormatPr defaultRowHeight="12.75" x14ac:dyDescent="0.2"/>
  <cols>
    <col min="1" max="1" width="19.85546875" bestFit="1" customWidth="1"/>
    <col min="2" max="2" width="33" bestFit="1" customWidth="1"/>
    <col min="3" max="3" width="12" bestFit="1" customWidth="1"/>
    <col min="4" max="4" width="21.85546875" customWidth="1"/>
    <col min="5" max="5" width="22" bestFit="1" customWidth="1"/>
    <col min="6" max="6" width="27.140625" bestFit="1" customWidth="1"/>
    <col min="7" max="7" width="7.5703125" bestFit="1" customWidth="1"/>
    <col min="8" max="8" width="5" bestFit="1" customWidth="1"/>
    <col min="9" max="10" width="11.28515625" bestFit="1" customWidth="1"/>
    <col min="11" max="11" width="10.28515625" bestFit="1" customWidth="1"/>
    <col min="12" max="12" width="17.5703125" bestFit="1" customWidth="1"/>
    <col min="13" max="13" width="22.140625" bestFit="1" customWidth="1"/>
    <col min="14" max="14" width="8.7109375" customWidth="1"/>
    <col min="15" max="15" width="10.140625" customWidth="1"/>
    <col min="16" max="16" width="8.7109375" customWidth="1"/>
    <col min="17" max="17" width="12.5703125" bestFit="1" customWidth="1"/>
  </cols>
  <sheetData>
    <row r="1" spans="1:17" x14ac:dyDescent="0.2">
      <c r="N1" s="58" t="s">
        <v>325</v>
      </c>
      <c r="O1" s="58"/>
      <c r="Q1" s="26" t="s">
        <v>460</v>
      </c>
    </row>
    <row r="2" spans="1:17" x14ac:dyDescent="0.2">
      <c r="L2" s="22" t="s">
        <v>293</v>
      </c>
      <c r="M2" s="22" t="s">
        <v>294</v>
      </c>
      <c r="N2" s="17">
        <v>40909</v>
      </c>
      <c r="O2" s="17">
        <v>41274</v>
      </c>
      <c r="P2" s="12" t="s">
        <v>323</v>
      </c>
      <c r="Q2" s="26" t="s">
        <v>296</v>
      </c>
    </row>
    <row r="3" spans="1:17" x14ac:dyDescent="0.2">
      <c r="Q3" s="26" t="s">
        <v>302</v>
      </c>
    </row>
    <row r="4" spans="1:17" x14ac:dyDescent="0.2">
      <c r="A4" t="s">
        <v>190</v>
      </c>
      <c r="B4" t="s">
        <v>191</v>
      </c>
      <c r="C4" t="s">
        <v>192</v>
      </c>
      <c r="D4" t="s">
        <v>193</v>
      </c>
      <c r="E4" t="s">
        <v>194</v>
      </c>
      <c r="F4" t="s">
        <v>195</v>
      </c>
      <c r="G4" t="s">
        <v>196</v>
      </c>
      <c r="H4" t="s">
        <v>197</v>
      </c>
      <c r="I4" s="1" t="s">
        <v>198</v>
      </c>
      <c r="J4" s="1" t="s">
        <v>199</v>
      </c>
      <c r="K4" s="1" t="s">
        <v>200</v>
      </c>
    </row>
    <row r="5" spans="1:17" x14ac:dyDescent="0.2">
      <c r="A5" s="4" t="s">
        <v>0</v>
      </c>
      <c r="B5" s="4" t="s">
        <v>1</v>
      </c>
      <c r="C5" s="4" t="s">
        <v>2</v>
      </c>
      <c r="D5" s="4" t="s">
        <v>179</v>
      </c>
      <c r="E5" s="4" t="s">
        <v>5</v>
      </c>
      <c r="F5" s="4" t="s">
        <v>180</v>
      </c>
      <c r="G5" s="4" t="s">
        <v>7</v>
      </c>
      <c r="H5" s="4">
        <v>0</v>
      </c>
      <c r="I5" s="5">
        <v>510.64</v>
      </c>
      <c r="J5" s="5">
        <v>421.37</v>
      </c>
      <c r="K5" s="5">
        <v>89.27</v>
      </c>
      <c r="L5" s="32">
        <v>8.9999999999999993E-3</v>
      </c>
      <c r="M5" s="11">
        <f>+I5*L5</f>
        <v>4.5957599999999994</v>
      </c>
      <c r="N5" s="11">
        <f>+K5+M5</f>
        <v>93.865759999999995</v>
      </c>
      <c r="O5" s="11">
        <f>+K5</f>
        <v>89.27</v>
      </c>
      <c r="P5" s="11">
        <f>+(N5+O5)/2</f>
        <v>91.567880000000002</v>
      </c>
      <c r="Q5" s="11">
        <f>+M5</f>
        <v>4.5957599999999994</v>
      </c>
    </row>
    <row r="6" spans="1:17" x14ac:dyDescent="0.2">
      <c r="A6" s="4" t="s">
        <v>0</v>
      </c>
      <c r="B6" s="4" t="s">
        <v>8</v>
      </c>
      <c r="C6" s="4" t="s">
        <v>2</v>
      </c>
      <c r="D6" s="4" t="s">
        <v>179</v>
      </c>
      <c r="E6" s="4" t="s">
        <v>5</v>
      </c>
      <c r="F6" s="4" t="s">
        <v>181</v>
      </c>
      <c r="G6" s="4" t="s">
        <v>7</v>
      </c>
      <c r="H6" s="4">
        <v>5</v>
      </c>
      <c r="I6" s="5">
        <v>159202.97</v>
      </c>
      <c r="J6" s="5">
        <v>121965.39</v>
      </c>
      <c r="K6" s="5">
        <v>37237.58</v>
      </c>
      <c r="L6" s="20">
        <v>3.0300000000000001E-2</v>
      </c>
      <c r="M6" s="11">
        <f t="shared" ref="M6:M12" si="0">+I6*L6</f>
        <v>4823.849991</v>
      </c>
      <c r="N6" s="11">
        <f t="shared" ref="N6:N12" si="1">+K6+M6</f>
        <v>42061.429991000005</v>
      </c>
      <c r="O6" s="11">
        <f t="shared" ref="O6:O12" si="2">+K6</f>
        <v>37237.58</v>
      </c>
      <c r="P6" s="11">
        <f t="shared" ref="P6:P13" si="3">+(N6+O6)/2</f>
        <v>39649.504995499999</v>
      </c>
      <c r="Q6" s="11">
        <f t="shared" ref="Q6:Q12" si="4">+M6</f>
        <v>4823.849991</v>
      </c>
    </row>
    <row r="7" spans="1:17" x14ac:dyDescent="0.2">
      <c r="A7" s="4" t="s">
        <v>0</v>
      </c>
      <c r="B7" s="4" t="s">
        <v>8</v>
      </c>
      <c r="C7" s="4" t="s">
        <v>2</v>
      </c>
      <c r="D7" s="4" t="s">
        <v>179</v>
      </c>
      <c r="E7" s="4" t="s">
        <v>5</v>
      </c>
      <c r="F7" s="4" t="s">
        <v>182</v>
      </c>
      <c r="G7" s="4" t="s">
        <v>7</v>
      </c>
      <c r="H7" s="4">
        <v>1</v>
      </c>
      <c r="I7" s="5">
        <v>29989.07</v>
      </c>
      <c r="J7" s="5">
        <v>22974.63</v>
      </c>
      <c r="K7" s="5">
        <v>7014.44</v>
      </c>
      <c r="L7" s="20">
        <v>3.0300000000000001E-2</v>
      </c>
      <c r="M7" s="11">
        <f t="shared" si="0"/>
        <v>908.66882099999998</v>
      </c>
      <c r="N7" s="11">
        <f t="shared" si="1"/>
        <v>7923.1088209999998</v>
      </c>
      <c r="O7" s="11">
        <f t="shared" si="2"/>
        <v>7014.44</v>
      </c>
      <c r="P7" s="11">
        <f t="shared" si="3"/>
        <v>7468.7744105000002</v>
      </c>
      <c r="Q7" s="11">
        <f t="shared" si="4"/>
        <v>908.66882099999998</v>
      </c>
    </row>
    <row r="8" spans="1:17" x14ac:dyDescent="0.2">
      <c r="A8" s="4" t="s">
        <v>0</v>
      </c>
      <c r="B8" s="4" t="s">
        <v>18</v>
      </c>
      <c r="C8" s="4" t="s">
        <v>2</v>
      </c>
      <c r="D8" s="4" t="s">
        <v>179</v>
      </c>
      <c r="E8" s="4" t="s">
        <v>5</v>
      </c>
      <c r="F8" s="4" t="s">
        <v>183</v>
      </c>
      <c r="G8" s="4" t="s">
        <v>7</v>
      </c>
      <c r="H8" s="4">
        <v>6634</v>
      </c>
      <c r="I8" s="5">
        <v>15155.29</v>
      </c>
      <c r="J8" s="5">
        <v>12167.43</v>
      </c>
      <c r="K8" s="5">
        <v>2987.86</v>
      </c>
      <c r="L8" s="20">
        <v>2.81E-2</v>
      </c>
      <c r="M8" s="11">
        <f t="shared" si="0"/>
        <v>425.86364900000001</v>
      </c>
      <c r="N8" s="11">
        <f t="shared" si="1"/>
        <v>3413.723649</v>
      </c>
      <c r="O8" s="11">
        <f t="shared" si="2"/>
        <v>2987.86</v>
      </c>
      <c r="P8" s="11">
        <f t="shared" si="3"/>
        <v>3200.7918245000001</v>
      </c>
      <c r="Q8" s="11">
        <f t="shared" si="4"/>
        <v>425.86364900000001</v>
      </c>
    </row>
    <row r="9" spans="1:17" x14ac:dyDescent="0.2">
      <c r="A9" s="4" t="s">
        <v>0</v>
      </c>
      <c r="B9" s="4" t="s">
        <v>18</v>
      </c>
      <c r="C9" s="4" t="s">
        <v>2</v>
      </c>
      <c r="D9" s="4" t="s">
        <v>179</v>
      </c>
      <c r="E9" s="4" t="s">
        <v>5</v>
      </c>
      <c r="F9" s="4" t="s">
        <v>184</v>
      </c>
      <c r="G9" s="4" t="s">
        <v>7</v>
      </c>
      <c r="H9" s="4">
        <v>2</v>
      </c>
      <c r="I9" s="5">
        <v>21046.21</v>
      </c>
      <c r="J9" s="5">
        <v>16896.96</v>
      </c>
      <c r="K9" s="5">
        <v>4149.25</v>
      </c>
      <c r="L9" s="20">
        <v>2.81E-2</v>
      </c>
      <c r="M9" s="11">
        <f t="shared" si="0"/>
        <v>591.39850100000001</v>
      </c>
      <c r="N9" s="11">
        <f t="shared" si="1"/>
        <v>4740.6485009999997</v>
      </c>
      <c r="O9" s="11">
        <f t="shared" si="2"/>
        <v>4149.25</v>
      </c>
      <c r="P9" s="11">
        <f t="shared" si="3"/>
        <v>4444.9492504999998</v>
      </c>
      <c r="Q9" s="11">
        <f t="shared" si="4"/>
        <v>591.39850100000001</v>
      </c>
    </row>
    <row r="10" spans="1:17" x14ac:dyDescent="0.2">
      <c r="A10" s="4" t="s">
        <v>0</v>
      </c>
      <c r="B10" s="4" t="s">
        <v>18</v>
      </c>
      <c r="C10" s="4" t="s">
        <v>2</v>
      </c>
      <c r="D10" s="4" t="s">
        <v>179</v>
      </c>
      <c r="E10" s="4" t="s">
        <v>5</v>
      </c>
      <c r="F10" s="4" t="s">
        <v>44</v>
      </c>
      <c r="G10" s="4" t="s">
        <v>7</v>
      </c>
      <c r="H10" s="4">
        <v>9600</v>
      </c>
      <c r="I10" s="5">
        <v>3352.3</v>
      </c>
      <c r="J10" s="5">
        <v>2691.4</v>
      </c>
      <c r="K10" s="5">
        <v>660.9</v>
      </c>
      <c r="L10" s="20">
        <v>2.81E-2</v>
      </c>
      <c r="M10" s="11">
        <f t="shared" si="0"/>
        <v>94.199629999999999</v>
      </c>
      <c r="N10" s="11">
        <f t="shared" si="1"/>
        <v>755.09962999999993</v>
      </c>
      <c r="O10" s="11">
        <f t="shared" si="2"/>
        <v>660.9</v>
      </c>
      <c r="P10" s="11">
        <f t="shared" si="3"/>
        <v>707.9998149999999</v>
      </c>
      <c r="Q10" s="11">
        <f t="shared" si="4"/>
        <v>94.199629999999999</v>
      </c>
    </row>
    <row r="11" spans="1:17" x14ac:dyDescent="0.2">
      <c r="A11" s="4" t="s">
        <v>0</v>
      </c>
      <c r="B11" s="4" t="s">
        <v>18</v>
      </c>
      <c r="C11" s="4" t="s">
        <v>2</v>
      </c>
      <c r="D11" s="4" t="s">
        <v>179</v>
      </c>
      <c r="E11" s="4" t="s">
        <v>5</v>
      </c>
      <c r="F11" s="4" t="s">
        <v>185</v>
      </c>
      <c r="G11" s="4" t="s">
        <v>7</v>
      </c>
      <c r="H11" s="4">
        <v>1</v>
      </c>
      <c r="I11" s="5">
        <v>4703.74</v>
      </c>
      <c r="J11" s="5">
        <v>3776.4</v>
      </c>
      <c r="K11" s="5">
        <v>927.34</v>
      </c>
      <c r="L11" s="20">
        <v>2.81E-2</v>
      </c>
      <c r="M11" s="11">
        <f t="shared" si="0"/>
        <v>132.175094</v>
      </c>
      <c r="N11" s="11">
        <f t="shared" si="1"/>
        <v>1059.5150940000001</v>
      </c>
      <c r="O11" s="11">
        <f t="shared" si="2"/>
        <v>927.34</v>
      </c>
      <c r="P11" s="11">
        <f t="shared" si="3"/>
        <v>993.427547</v>
      </c>
      <c r="Q11" s="11">
        <f t="shared" si="4"/>
        <v>132.175094</v>
      </c>
    </row>
    <row r="12" spans="1:17" x14ac:dyDescent="0.2">
      <c r="A12" s="4" t="s">
        <v>0</v>
      </c>
      <c r="B12" s="4" t="s">
        <v>1</v>
      </c>
      <c r="C12" s="4" t="s">
        <v>2</v>
      </c>
      <c r="D12" s="4" t="s">
        <v>186</v>
      </c>
      <c r="E12" s="4" t="s">
        <v>5</v>
      </c>
      <c r="F12" s="4" t="s">
        <v>180</v>
      </c>
      <c r="G12" s="4" t="s">
        <v>7</v>
      </c>
      <c r="H12" s="4">
        <v>1</v>
      </c>
      <c r="I12" s="5">
        <v>6089.56</v>
      </c>
      <c r="J12" s="5">
        <v>5025.04</v>
      </c>
      <c r="K12" s="5">
        <v>1064.52</v>
      </c>
      <c r="L12" s="32">
        <v>8.9999999999999993E-3</v>
      </c>
      <c r="M12" s="11">
        <f t="shared" si="0"/>
        <v>54.806040000000003</v>
      </c>
      <c r="N12" s="11">
        <f t="shared" si="1"/>
        <v>1119.3260399999999</v>
      </c>
      <c r="O12" s="11">
        <f t="shared" si="2"/>
        <v>1064.52</v>
      </c>
      <c r="P12" s="11">
        <f t="shared" si="3"/>
        <v>1091.92302</v>
      </c>
      <c r="Q12" s="11">
        <f t="shared" si="4"/>
        <v>54.806040000000003</v>
      </c>
    </row>
    <row r="13" spans="1:17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6">
        <f>SUM(K5:K12)</f>
        <v>54131.159999999996</v>
      </c>
      <c r="L13" s="4"/>
      <c r="N13" s="11">
        <f>SUM(N5:N12)</f>
        <v>61166.717486000009</v>
      </c>
      <c r="O13" s="13">
        <f>SUM(O5:O12)</f>
        <v>54131.159999999996</v>
      </c>
      <c r="P13" s="11">
        <f t="shared" si="3"/>
        <v>57648.938743000006</v>
      </c>
      <c r="Q13" s="13">
        <f>SUM(Q5:Q12)</f>
        <v>7035.5574860000006</v>
      </c>
    </row>
    <row r="14" spans="1:17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8" spans="9:12" x14ac:dyDescent="0.2">
      <c r="I18" s="2">
        <f>SUM(I5:I17)</f>
        <v>240049.78</v>
      </c>
      <c r="J18" s="2">
        <f>SUM(J5:J17)</f>
        <v>185918.61999999997</v>
      </c>
      <c r="K18" s="2">
        <f>I18-J18</f>
        <v>54131.160000000033</v>
      </c>
      <c r="L18" s="13">
        <f>Q13</f>
        <v>7035.5574860000006</v>
      </c>
    </row>
  </sheetData>
  <mergeCells count="1">
    <mergeCell ref="N1:O1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S67"/>
  <sheetViews>
    <sheetView topLeftCell="F38" workbookViewId="0">
      <selection activeCell="U65" sqref="U65"/>
    </sheetView>
  </sheetViews>
  <sheetFormatPr defaultRowHeight="12.75" x14ac:dyDescent="0.2"/>
  <cols>
    <col min="1" max="1" width="19.85546875" bestFit="1" customWidth="1"/>
    <col min="2" max="2" width="15.28515625" customWidth="1"/>
    <col min="3" max="3" width="23.140625" bestFit="1" customWidth="1"/>
    <col min="4" max="4" width="30.140625" customWidth="1"/>
    <col min="5" max="5" width="12.7109375" customWidth="1"/>
    <col min="6" max="6" width="6.85546875" customWidth="1"/>
    <col min="7" max="7" width="19" customWidth="1"/>
    <col min="8" max="8" width="8.140625" customWidth="1"/>
    <col min="9" max="10" width="7.5703125" customWidth="1"/>
    <col min="11" max="11" width="11.28515625" bestFit="1" customWidth="1"/>
    <col min="12" max="12" width="16.5703125" bestFit="1" customWidth="1"/>
    <col min="13" max="13" width="15" bestFit="1" customWidth="1"/>
    <col min="14" max="14" width="17.5703125" customWidth="1"/>
    <col min="15" max="15" width="22.140625" customWidth="1"/>
    <col min="16" max="16" width="8.7109375" customWidth="1"/>
    <col min="17" max="17" width="10.140625" bestFit="1" customWidth="1"/>
    <col min="18" max="18" width="8.7109375" customWidth="1"/>
    <col min="19" max="19" width="7.7109375" customWidth="1"/>
  </cols>
  <sheetData>
    <row r="1" spans="1:19" x14ac:dyDescent="0.2">
      <c r="P1" s="58" t="s">
        <v>325</v>
      </c>
      <c r="Q1" s="58"/>
      <c r="S1" s="26" t="s">
        <v>460</v>
      </c>
    </row>
    <row r="2" spans="1:19" x14ac:dyDescent="0.2">
      <c r="N2" s="22" t="s">
        <v>293</v>
      </c>
      <c r="O2" s="22" t="s">
        <v>294</v>
      </c>
      <c r="P2" s="17">
        <v>40909</v>
      </c>
      <c r="Q2" s="17">
        <v>41274</v>
      </c>
      <c r="R2" s="12" t="s">
        <v>323</v>
      </c>
      <c r="S2" s="26" t="s">
        <v>296</v>
      </c>
    </row>
    <row r="3" spans="1:19" x14ac:dyDescent="0.2">
      <c r="A3" t="s">
        <v>190</v>
      </c>
      <c r="B3" t="s">
        <v>193</v>
      </c>
      <c r="C3" t="s">
        <v>297</v>
      </c>
      <c r="D3" s="14" t="s">
        <v>298</v>
      </c>
      <c r="E3" t="s">
        <v>195</v>
      </c>
      <c r="F3" t="s">
        <v>299</v>
      </c>
      <c r="G3" t="s">
        <v>191</v>
      </c>
      <c r="H3" t="s">
        <v>300</v>
      </c>
      <c r="I3" t="s">
        <v>196</v>
      </c>
      <c r="J3" t="s">
        <v>197</v>
      </c>
      <c r="K3" s="1" t="s">
        <v>198</v>
      </c>
      <c r="L3" s="1" t="s">
        <v>199</v>
      </c>
      <c r="M3" s="1" t="s">
        <v>200</v>
      </c>
      <c r="S3" s="26" t="s">
        <v>302</v>
      </c>
    </row>
    <row r="4" spans="1:19" x14ac:dyDescent="0.2">
      <c r="A4" t="s">
        <v>0</v>
      </c>
      <c r="B4" t="s">
        <v>8</v>
      </c>
      <c r="C4" s="3" t="s">
        <v>472</v>
      </c>
      <c r="D4" t="s">
        <v>473</v>
      </c>
      <c r="E4" t="s">
        <v>5</v>
      </c>
      <c r="F4">
        <v>50200</v>
      </c>
      <c r="G4" t="s">
        <v>482</v>
      </c>
      <c r="H4" s="19">
        <v>27942</v>
      </c>
      <c r="I4" t="s">
        <v>7</v>
      </c>
      <c r="J4">
        <v>0</v>
      </c>
      <c r="K4" s="1">
        <v>150.36000000000001</v>
      </c>
      <c r="L4" s="1">
        <v>127.18</v>
      </c>
      <c r="M4" s="1">
        <v>23.18</v>
      </c>
      <c r="N4" s="20">
        <v>3.0300000000000001E-2</v>
      </c>
      <c r="O4" s="11">
        <f>+K4*N4</f>
        <v>4.5559080000000005</v>
      </c>
      <c r="P4" s="11">
        <f>+M4+O4</f>
        <v>27.735908000000002</v>
      </c>
      <c r="Q4" s="11">
        <f>+M4</f>
        <v>23.18</v>
      </c>
      <c r="R4" s="11">
        <f>+(P4+Q4)/2</f>
        <v>25.457954000000001</v>
      </c>
      <c r="S4" s="11">
        <f>+O4</f>
        <v>4.5559080000000005</v>
      </c>
    </row>
    <row r="5" spans="1:19" x14ac:dyDescent="0.2">
      <c r="A5" t="s">
        <v>0</v>
      </c>
      <c r="B5" t="s">
        <v>8</v>
      </c>
      <c r="C5" s="3" t="s">
        <v>472</v>
      </c>
      <c r="D5" t="s">
        <v>473</v>
      </c>
      <c r="E5" t="s">
        <v>5</v>
      </c>
      <c r="F5">
        <v>50198</v>
      </c>
      <c r="G5" t="s">
        <v>483</v>
      </c>
      <c r="H5" s="19">
        <v>27942</v>
      </c>
      <c r="I5" t="s">
        <v>7</v>
      </c>
      <c r="J5">
        <v>0</v>
      </c>
      <c r="K5" s="1">
        <v>234.38</v>
      </c>
      <c r="L5" s="1">
        <v>198.25</v>
      </c>
      <c r="M5" s="1">
        <v>36.130000000000003</v>
      </c>
      <c r="N5" s="20">
        <v>3.0300000000000001E-2</v>
      </c>
      <c r="O5" s="11">
        <f t="shared" ref="O5:O62" si="0">+K5*N5</f>
        <v>7.1017140000000003</v>
      </c>
      <c r="P5" s="11">
        <f t="shared" ref="P5:P62" si="1">+M5+O5</f>
        <v>43.231714000000004</v>
      </c>
      <c r="Q5" s="11">
        <f t="shared" ref="Q5:Q62" si="2">+M5</f>
        <v>36.130000000000003</v>
      </c>
      <c r="R5" s="11">
        <f t="shared" ref="R5:R63" si="3">+(P5+Q5)/2</f>
        <v>39.680857000000003</v>
      </c>
      <c r="S5" s="11">
        <f t="shared" ref="S5:S62" si="4">+O5</f>
        <v>7.1017140000000003</v>
      </c>
    </row>
    <row r="6" spans="1:19" x14ac:dyDescent="0.2">
      <c r="A6" t="s">
        <v>0</v>
      </c>
      <c r="B6" t="s">
        <v>8</v>
      </c>
      <c r="C6" s="3" t="s">
        <v>472</v>
      </c>
      <c r="D6" t="s">
        <v>473</v>
      </c>
      <c r="E6" t="s">
        <v>5</v>
      </c>
      <c r="F6">
        <v>50199</v>
      </c>
      <c r="G6" t="s">
        <v>410</v>
      </c>
      <c r="H6" s="19">
        <v>27942</v>
      </c>
      <c r="I6" t="s">
        <v>7</v>
      </c>
      <c r="J6">
        <v>0</v>
      </c>
      <c r="K6" s="1">
        <v>1942.64</v>
      </c>
      <c r="L6" s="1">
        <v>1643.18</v>
      </c>
      <c r="M6" s="1">
        <v>299.45999999999998</v>
      </c>
      <c r="N6" s="20">
        <v>3.0300000000000001E-2</v>
      </c>
      <c r="O6" s="11">
        <f t="shared" si="0"/>
        <v>58.861992000000001</v>
      </c>
      <c r="P6" s="11">
        <f t="shared" si="1"/>
        <v>358.32199199999997</v>
      </c>
      <c r="Q6" s="11">
        <f t="shared" si="2"/>
        <v>299.45999999999998</v>
      </c>
      <c r="R6" s="11">
        <f t="shared" si="3"/>
        <v>328.89099599999997</v>
      </c>
      <c r="S6" s="11">
        <f t="shared" si="4"/>
        <v>58.861992000000001</v>
      </c>
    </row>
    <row r="7" spans="1:19" x14ac:dyDescent="0.2">
      <c r="A7" t="s">
        <v>0</v>
      </c>
      <c r="B7" t="s">
        <v>8</v>
      </c>
      <c r="C7" s="3" t="s">
        <v>472</v>
      </c>
      <c r="D7" t="s">
        <v>477</v>
      </c>
      <c r="E7" t="s">
        <v>5</v>
      </c>
      <c r="F7">
        <v>50002</v>
      </c>
      <c r="G7" t="s">
        <v>484</v>
      </c>
      <c r="H7" s="19">
        <v>27576</v>
      </c>
      <c r="I7" t="s">
        <v>7</v>
      </c>
      <c r="J7">
        <v>0</v>
      </c>
      <c r="K7" s="1">
        <v>0</v>
      </c>
      <c r="L7" s="1">
        <v>0</v>
      </c>
      <c r="M7" s="1">
        <v>0</v>
      </c>
      <c r="N7" s="20">
        <v>3.0300000000000001E-2</v>
      </c>
      <c r="O7" s="11">
        <f t="shared" si="0"/>
        <v>0</v>
      </c>
      <c r="P7" s="11">
        <f t="shared" si="1"/>
        <v>0</v>
      </c>
      <c r="Q7" s="11">
        <f t="shared" si="2"/>
        <v>0</v>
      </c>
      <c r="R7" s="11">
        <f t="shared" si="3"/>
        <v>0</v>
      </c>
      <c r="S7" s="11">
        <f t="shared" si="4"/>
        <v>0</v>
      </c>
    </row>
    <row r="8" spans="1:19" x14ac:dyDescent="0.2">
      <c r="A8" t="s">
        <v>0</v>
      </c>
      <c r="B8" t="s">
        <v>8</v>
      </c>
      <c r="C8" s="3" t="s">
        <v>472</v>
      </c>
      <c r="D8" t="s">
        <v>477</v>
      </c>
      <c r="E8" t="s">
        <v>5</v>
      </c>
      <c r="F8">
        <v>50201</v>
      </c>
      <c r="G8" t="s">
        <v>483</v>
      </c>
      <c r="H8" s="19">
        <v>27942</v>
      </c>
      <c r="I8" t="s">
        <v>7</v>
      </c>
      <c r="J8">
        <v>0</v>
      </c>
      <c r="K8" s="1">
        <v>0</v>
      </c>
      <c r="L8" s="1">
        <v>0</v>
      </c>
      <c r="M8" s="1">
        <v>0</v>
      </c>
      <c r="N8" s="20">
        <v>3.0300000000000001E-2</v>
      </c>
      <c r="O8" s="11">
        <f t="shared" si="0"/>
        <v>0</v>
      </c>
      <c r="P8" s="11">
        <f t="shared" si="1"/>
        <v>0</v>
      </c>
      <c r="Q8" s="11">
        <f t="shared" si="2"/>
        <v>0</v>
      </c>
      <c r="R8" s="11">
        <f t="shared" si="3"/>
        <v>0</v>
      </c>
      <c r="S8" s="11">
        <f t="shared" si="4"/>
        <v>0</v>
      </c>
    </row>
    <row r="9" spans="1:19" x14ac:dyDescent="0.2">
      <c r="A9" t="s">
        <v>0</v>
      </c>
      <c r="B9" t="s">
        <v>8</v>
      </c>
      <c r="C9" s="3" t="s">
        <v>472</v>
      </c>
      <c r="D9" t="s">
        <v>477</v>
      </c>
      <c r="E9" t="s">
        <v>5</v>
      </c>
      <c r="F9">
        <v>50202</v>
      </c>
      <c r="G9" t="s">
        <v>410</v>
      </c>
      <c r="H9" s="19">
        <v>27942</v>
      </c>
      <c r="I9" t="s">
        <v>7</v>
      </c>
      <c r="J9">
        <v>0</v>
      </c>
      <c r="K9" s="1">
        <v>0</v>
      </c>
      <c r="L9" s="1">
        <v>0</v>
      </c>
      <c r="M9" s="1">
        <v>0</v>
      </c>
      <c r="N9" s="20">
        <v>3.0300000000000001E-2</v>
      </c>
      <c r="O9" s="11">
        <f t="shared" si="0"/>
        <v>0</v>
      </c>
      <c r="P9" s="11">
        <f t="shared" si="1"/>
        <v>0</v>
      </c>
      <c r="Q9" s="11">
        <f t="shared" si="2"/>
        <v>0</v>
      </c>
      <c r="R9" s="11">
        <f t="shared" si="3"/>
        <v>0</v>
      </c>
      <c r="S9" s="11">
        <f t="shared" si="4"/>
        <v>0</v>
      </c>
    </row>
    <row r="10" spans="1:19" x14ac:dyDescent="0.2">
      <c r="A10" t="s">
        <v>0</v>
      </c>
      <c r="B10" t="s">
        <v>8</v>
      </c>
      <c r="C10" s="3" t="s">
        <v>472</v>
      </c>
      <c r="D10" t="s">
        <v>477</v>
      </c>
      <c r="E10" t="s">
        <v>5</v>
      </c>
      <c r="F10">
        <v>50203</v>
      </c>
      <c r="G10" t="s">
        <v>65</v>
      </c>
      <c r="H10" s="19">
        <v>27942</v>
      </c>
      <c r="I10" t="s">
        <v>7</v>
      </c>
      <c r="J10">
        <v>0</v>
      </c>
      <c r="K10" s="1">
        <v>0</v>
      </c>
      <c r="L10" s="1">
        <v>0</v>
      </c>
      <c r="M10" s="1">
        <v>0</v>
      </c>
      <c r="N10" s="20">
        <v>3.0300000000000001E-2</v>
      </c>
      <c r="O10" s="11">
        <f t="shared" si="0"/>
        <v>0</v>
      </c>
      <c r="P10" s="11">
        <f t="shared" si="1"/>
        <v>0</v>
      </c>
      <c r="Q10" s="11">
        <f t="shared" si="2"/>
        <v>0</v>
      </c>
      <c r="R10" s="11">
        <f t="shared" si="3"/>
        <v>0</v>
      </c>
      <c r="S10" s="11">
        <f t="shared" si="4"/>
        <v>0</v>
      </c>
    </row>
    <row r="11" spans="1:19" x14ac:dyDescent="0.2">
      <c r="A11" t="s">
        <v>0</v>
      </c>
      <c r="B11" t="s">
        <v>8</v>
      </c>
      <c r="C11" s="3" t="s">
        <v>472</v>
      </c>
      <c r="D11" t="s">
        <v>479</v>
      </c>
      <c r="E11" t="s">
        <v>5</v>
      </c>
      <c r="F11">
        <v>23020</v>
      </c>
      <c r="G11" t="s">
        <v>485</v>
      </c>
      <c r="H11" s="19">
        <v>27576</v>
      </c>
      <c r="I11" t="s">
        <v>7</v>
      </c>
      <c r="J11">
        <v>0</v>
      </c>
      <c r="K11" s="1">
        <v>192.28</v>
      </c>
      <c r="L11" s="1">
        <v>165.24</v>
      </c>
      <c r="M11" s="1">
        <v>27.04</v>
      </c>
      <c r="N11" s="20">
        <v>3.0300000000000001E-2</v>
      </c>
      <c r="O11" s="11">
        <f t="shared" si="0"/>
        <v>5.8260839999999998</v>
      </c>
      <c r="P11" s="11">
        <f t="shared" si="1"/>
        <v>32.866084000000001</v>
      </c>
      <c r="Q11" s="11">
        <f t="shared" si="2"/>
        <v>27.04</v>
      </c>
      <c r="R11" s="11">
        <f t="shared" si="3"/>
        <v>29.953042</v>
      </c>
      <c r="S11" s="11">
        <f t="shared" si="4"/>
        <v>5.8260839999999998</v>
      </c>
    </row>
    <row r="12" spans="1:19" x14ac:dyDescent="0.2">
      <c r="A12" t="s">
        <v>0</v>
      </c>
      <c r="B12" t="s">
        <v>8</v>
      </c>
      <c r="C12" s="3" t="s">
        <v>472</v>
      </c>
      <c r="D12" t="s">
        <v>479</v>
      </c>
      <c r="E12" t="s">
        <v>5</v>
      </c>
      <c r="F12">
        <v>50003</v>
      </c>
      <c r="G12" t="s">
        <v>484</v>
      </c>
      <c r="H12" s="19">
        <v>27576</v>
      </c>
      <c r="I12" t="s">
        <v>7</v>
      </c>
      <c r="J12">
        <v>1</v>
      </c>
      <c r="K12" s="1">
        <v>289.52</v>
      </c>
      <c r="L12" s="1">
        <v>248.81</v>
      </c>
      <c r="M12" s="1">
        <v>40.71</v>
      </c>
      <c r="N12" s="20">
        <v>3.0300000000000001E-2</v>
      </c>
      <c r="O12" s="11">
        <f t="shared" si="0"/>
        <v>8.772456</v>
      </c>
      <c r="P12" s="11">
        <f t="shared" si="1"/>
        <v>49.482455999999999</v>
      </c>
      <c r="Q12" s="11">
        <f t="shared" si="2"/>
        <v>40.71</v>
      </c>
      <c r="R12" s="11">
        <f t="shared" si="3"/>
        <v>45.096227999999996</v>
      </c>
      <c r="S12" s="11">
        <f t="shared" si="4"/>
        <v>8.772456</v>
      </c>
    </row>
    <row r="13" spans="1:19" x14ac:dyDescent="0.2">
      <c r="A13" t="s">
        <v>0</v>
      </c>
      <c r="B13" t="s">
        <v>8</v>
      </c>
      <c r="C13" s="3" t="s">
        <v>472</v>
      </c>
      <c r="D13" t="s">
        <v>479</v>
      </c>
      <c r="E13" t="s">
        <v>5</v>
      </c>
      <c r="F13">
        <v>50204</v>
      </c>
      <c r="G13" t="s">
        <v>483</v>
      </c>
      <c r="H13" s="19">
        <v>27942</v>
      </c>
      <c r="I13" t="s">
        <v>7</v>
      </c>
      <c r="J13">
        <v>1</v>
      </c>
      <c r="K13" s="1">
        <v>1697.8</v>
      </c>
      <c r="L13" s="1">
        <v>1436.08</v>
      </c>
      <c r="M13" s="1">
        <v>261.72000000000003</v>
      </c>
      <c r="N13" s="20">
        <v>3.0300000000000001E-2</v>
      </c>
      <c r="O13" s="11">
        <f t="shared" si="0"/>
        <v>51.443339999999999</v>
      </c>
      <c r="P13" s="11">
        <f t="shared" si="1"/>
        <v>313.16334000000001</v>
      </c>
      <c r="Q13" s="11">
        <f t="shared" si="2"/>
        <v>261.72000000000003</v>
      </c>
      <c r="R13" s="11">
        <f t="shared" si="3"/>
        <v>287.44167000000004</v>
      </c>
      <c r="S13" s="11">
        <f t="shared" si="4"/>
        <v>51.443339999999999</v>
      </c>
    </row>
    <row r="14" spans="1:19" x14ac:dyDescent="0.2">
      <c r="A14" t="s">
        <v>0</v>
      </c>
      <c r="B14" t="s">
        <v>8</v>
      </c>
      <c r="C14" s="3" t="s">
        <v>472</v>
      </c>
      <c r="D14" t="s">
        <v>479</v>
      </c>
      <c r="E14" t="s">
        <v>5</v>
      </c>
      <c r="F14">
        <v>50205</v>
      </c>
      <c r="G14" t="s">
        <v>410</v>
      </c>
      <c r="H14" s="19">
        <v>27942</v>
      </c>
      <c r="I14" t="s">
        <v>7</v>
      </c>
      <c r="J14">
        <v>0</v>
      </c>
      <c r="K14" s="1">
        <v>14072.16</v>
      </c>
      <c r="L14" s="1">
        <v>11902.9</v>
      </c>
      <c r="M14" s="1">
        <v>2169.2600000000002</v>
      </c>
      <c r="N14" s="20">
        <v>3.0300000000000001E-2</v>
      </c>
      <c r="O14" s="11">
        <f t="shared" si="0"/>
        <v>426.38644800000003</v>
      </c>
      <c r="P14" s="11">
        <f t="shared" si="1"/>
        <v>2595.6464480000004</v>
      </c>
      <c r="Q14" s="11">
        <f t="shared" si="2"/>
        <v>2169.2600000000002</v>
      </c>
      <c r="R14" s="11">
        <f t="shared" si="3"/>
        <v>2382.4532240000003</v>
      </c>
      <c r="S14" s="11">
        <f t="shared" si="4"/>
        <v>426.38644800000003</v>
      </c>
    </row>
    <row r="15" spans="1:19" x14ac:dyDescent="0.2">
      <c r="A15" t="s">
        <v>0</v>
      </c>
      <c r="B15" t="s">
        <v>8</v>
      </c>
      <c r="C15" s="3" t="s">
        <v>472</v>
      </c>
      <c r="D15" t="s">
        <v>479</v>
      </c>
      <c r="E15" t="s">
        <v>5</v>
      </c>
      <c r="F15">
        <v>50206</v>
      </c>
      <c r="G15" t="s">
        <v>65</v>
      </c>
      <c r="H15" s="19">
        <v>27942</v>
      </c>
      <c r="I15" t="s">
        <v>7</v>
      </c>
      <c r="J15">
        <v>0</v>
      </c>
      <c r="K15" s="1">
        <v>1748.9</v>
      </c>
      <c r="L15" s="1">
        <v>1479.3</v>
      </c>
      <c r="M15" s="1">
        <v>269.60000000000002</v>
      </c>
      <c r="N15" s="20">
        <v>3.0300000000000001E-2</v>
      </c>
      <c r="O15" s="11">
        <f t="shared" si="0"/>
        <v>52.991670000000006</v>
      </c>
      <c r="P15" s="11">
        <f t="shared" si="1"/>
        <v>322.59167000000002</v>
      </c>
      <c r="Q15" s="11">
        <f t="shared" si="2"/>
        <v>269.60000000000002</v>
      </c>
      <c r="R15" s="11">
        <f t="shared" si="3"/>
        <v>296.09583500000002</v>
      </c>
      <c r="S15" s="11">
        <f t="shared" si="4"/>
        <v>52.991670000000006</v>
      </c>
    </row>
    <row r="16" spans="1:19" x14ac:dyDescent="0.2">
      <c r="A16" t="s">
        <v>0</v>
      </c>
      <c r="B16" t="s">
        <v>8</v>
      </c>
      <c r="C16" s="3" t="s">
        <v>472</v>
      </c>
      <c r="D16" t="s">
        <v>480</v>
      </c>
      <c r="E16" t="s">
        <v>5</v>
      </c>
      <c r="F16">
        <v>15793</v>
      </c>
      <c r="G16" t="s">
        <v>485</v>
      </c>
      <c r="H16" s="19">
        <v>27576</v>
      </c>
      <c r="I16" t="s">
        <v>7</v>
      </c>
      <c r="J16">
        <v>1</v>
      </c>
      <c r="K16" s="1">
        <v>363.35</v>
      </c>
      <c r="L16" s="1">
        <v>312.26</v>
      </c>
      <c r="M16" s="1">
        <v>51.09</v>
      </c>
      <c r="N16" s="20">
        <v>3.0300000000000001E-2</v>
      </c>
      <c r="O16" s="11">
        <f t="shared" si="0"/>
        <v>11.009505000000001</v>
      </c>
      <c r="P16" s="11">
        <f t="shared" si="1"/>
        <v>62.099505000000008</v>
      </c>
      <c r="Q16" s="11">
        <f t="shared" si="2"/>
        <v>51.09</v>
      </c>
      <c r="R16" s="11">
        <f t="shared" si="3"/>
        <v>56.594752500000006</v>
      </c>
      <c r="S16" s="11">
        <f t="shared" si="4"/>
        <v>11.009505000000001</v>
      </c>
    </row>
    <row r="17" spans="1:19" x14ac:dyDescent="0.2">
      <c r="A17" t="s">
        <v>0</v>
      </c>
      <c r="B17" t="s">
        <v>8</v>
      </c>
      <c r="C17" s="3" t="s">
        <v>472</v>
      </c>
      <c r="D17" t="s">
        <v>480</v>
      </c>
      <c r="E17" t="s">
        <v>5</v>
      </c>
      <c r="F17">
        <v>50004</v>
      </c>
      <c r="G17" t="s">
        <v>484</v>
      </c>
      <c r="H17" s="19">
        <v>27576</v>
      </c>
      <c r="I17" t="s">
        <v>7</v>
      </c>
      <c r="J17">
        <v>3</v>
      </c>
      <c r="K17" s="1">
        <v>547.11</v>
      </c>
      <c r="L17" s="1">
        <v>470.18</v>
      </c>
      <c r="M17" s="1">
        <v>76.930000000000007</v>
      </c>
      <c r="N17" s="20">
        <v>3.0300000000000001E-2</v>
      </c>
      <c r="O17" s="11">
        <f t="shared" si="0"/>
        <v>16.577432999999999</v>
      </c>
      <c r="P17" s="11">
        <f t="shared" si="1"/>
        <v>93.507433000000006</v>
      </c>
      <c r="Q17" s="11">
        <f t="shared" si="2"/>
        <v>76.930000000000007</v>
      </c>
      <c r="R17" s="11">
        <f t="shared" si="3"/>
        <v>85.218716499999999</v>
      </c>
      <c r="S17" s="11">
        <f t="shared" si="4"/>
        <v>16.577432999999999</v>
      </c>
    </row>
    <row r="18" spans="1:19" x14ac:dyDescent="0.2">
      <c r="A18" t="s">
        <v>0</v>
      </c>
      <c r="B18" t="s">
        <v>8</v>
      </c>
      <c r="C18" s="3" t="s">
        <v>472</v>
      </c>
      <c r="D18" t="s">
        <v>480</v>
      </c>
      <c r="E18" t="s">
        <v>5</v>
      </c>
      <c r="F18">
        <v>50207</v>
      </c>
      <c r="G18" t="s">
        <v>483</v>
      </c>
      <c r="H18" s="19">
        <v>27942</v>
      </c>
      <c r="I18" t="s">
        <v>7</v>
      </c>
      <c r="J18">
        <v>1</v>
      </c>
      <c r="K18" s="1">
        <v>3208.33</v>
      </c>
      <c r="L18" s="1">
        <v>2713.76</v>
      </c>
      <c r="M18" s="1">
        <v>494.57</v>
      </c>
      <c r="N18" s="20">
        <v>3.0300000000000001E-2</v>
      </c>
      <c r="O18" s="11">
        <f t="shared" si="0"/>
        <v>97.212399000000005</v>
      </c>
      <c r="P18" s="11">
        <f t="shared" si="1"/>
        <v>591.78239899999994</v>
      </c>
      <c r="Q18" s="11">
        <f t="shared" si="2"/>
        <v>494.57</v>
      </c>
      <c r="R18" s="11">
        <f t="shared" si="3"/>
        <v>543.17619949999994</v>
      </c>
      <c r="S18" s="11">
        <f t="shared" si="4"/>
        <v>97.212399000000005</v>
      </c>
    </row>
    <row r="19" spans="1:19" x14ac:dyDescent="0.2">
      <c r="A19" t="s">
        <v>0</v>
      </c>
      <c r="B19" t="s">
        <v>8</v>
      </c>
      <c r="C19" s="3" t="s">
        <v>472</v>
      </c>
      <c r="D19" t="s">
        <v>480</v>
      </c>
      <c r="E19" t="s">
        <v>5</v>
      </c>
      <c r="F19">
        <v>50208</v>
      </c>
      <c r="G19" t="s">
        <v>410</v>
      </c>
      <c r="H19" s="19">
        <v>27942</v>
      </c>
      <c r="I19" t="s">
        <v>7</v>
      </c>
      <c r="J19">
        <v>2</v>
      </c>
      <c r="K19" s="1">
        <v>26592.09</v>
      </c>
      <c r="L19" s="1">
        <v>22492.85</v>
      </c>
      <c r="M19" s="1">
        <v>4099.24</v>
      </c>
      <c r="N19" s="20">
        <v>3.0300000000000001E-2</v>
      </c>
      <c r="O19" s="11">
        <f t="shared" si="0"/>
        <v>805.74032699999998</v>
      </c>
      <c r="P19" s="11">
        <f t="shared" si="1"/>
        <v>4904.9803269999993</v>
      </c>
      <c r="Q19" s="11">
        <f t="shared" si="2"/>
        <v>4099.24</v>
      </c>
      <c r="R19" s="11">
        <f t="shared" si="3"/>
        <v>4502.1101634999995</v>
      </c>
      <c r="S19" s="11">
        <f t="shared" si="4"/>
        <v>805.74032699999998</v>
      </c>
    </row>
    <row r="20" spans="1:19" x14ac:dyDescent="0.2">
      <c r="A20" t="s">
        <v>0</v>
      </c>
      <c r="B20" t="s">
        <v>8</v>
      </c>
      <c r="C20" s="3" t="s">
        <v>472</v>
      </c>
      <c r="D20" t="s">
        <v>480</v>
      </c>
      <c r="E20" t="s">
        <v>5</v>
      </c>
      <c r="F20">
        <v>50209</v>
      </c>
      <c r="G20" t="s">
        <v>65</v>
      </c>
      <c r="H20" s="19">
        <v>27942</v>
      </c>
      <c r="I20" t="s">
        <v>7</v>
      </c>
      <c r="J20">
        <v>0</v>
      </c>
      <c r="K20" s="1">
        <v>3304.92</v>
      </c>
      <c r="L20" s="1">
        <v>2795.46</v>
      </c>
      <c r="M20" s="1">
        <v>509.46</v>
      </c>
      <c r="N20" s="20">
        <v>3.0300000000000001E-2</v>
      </c>
      <c r="O20" s="11">
        <f t="shared" si="0"/>
        <v>100.139076</v>
      </c>
      <c r="P20" s="11">
        <f t="shared" si="1"/>
        <v>609.59907599999997</v>
      </c>
      <c r="Q20" s="11">
        <f t="shared" si="2"/>
        <v>509.46</v>
      </c>
      <c r="R20" s="11">
        <f t="shared" si="3"/>
        <v>559.529538</v>
      </c>
      <c r="S20" s="11">
        <f t="shared" si="4"/>
        <v>100.139076</v>
      </c>
    </row>
    <row r="21" spans="1:19" x14ac:dyDescent="0.2">
      <c r="A21" t="s">
        <v>0</v>
      </c>
      <c r="B21" t="s">
        <v>8</v>
      </c>
      <c r="C21" s="3" t="s">
        <v>472</v>
      </c>
      <c r="D21" t="s">
        <v>481</v>
      </c>
      <c r="E21" t="s">
        <v>5</v>
      </c>
      <c r="F21">
        <v>5053</v>
      </c>
      <c r="G21" t="s">
        <v>485</v>
      </c>
      <c r="H21" s="19">
        <v>27576</v>
      </c>
      <c r="I21" t="s">
        <v>7</v>
      </c>
      <c r="J21">
        <v>1</v>
      </c>
      <c r="K21" s="1">
        <v>362.97</v>
      </c>
      <c r="L21" s="1">
        <v>311.93</v>
      </c>
      <c r="M21" s="1">
        <v>51.04</v>
      </c>
      <c r="N21" s="20">
        <v>3.0300000000000001E-2</v>
      </c>
      <c r="O21" s="11">
        <f t="shared" si="0"/>
        <v>10.997991000000001</v>
      </c>
      <c r="P21" s="11">
        <f t="shared" si="1"/>
        <v>62.037990999999998</v>
      </c>
      <c r="Q21" s="11">
        <f t="shared" si="2"/>
        <v>51.04</v>
      </c>
      <c r="R21" s="11">
        <f t="shared" si="3"/>
        <v>56.538995499999999</v>
      </c>
      <c r="S21" s="11">
        <f t="shared" si="4"/>
        <v>10.997991000000001</v>
      </c>
    </row>
    <row r="22" spans="1:19" x14ac:dyDescent="0.2">
      <c r="A22" t="s">
        <v>0</v>
      </c>
      <c r="B22" t="s">
        <v>8</v>
      </c>
      <c r="C22" s="3" t="s">
        <v>472</v>
      </c>
      <c r="D22" t="s">
        <v>481</v>
      </c>
      <c r="E22" t="s">
        <v>5</v>
      </c>
      <c r="F22">
        <v>50005</v>
      </c>
      <c r="G22" t="s">
        <v>484</v>
      </c>
      <c r="H22" s="19">
        <v>27576</v>
      </c>
      <c r="I22" t="s">
        <v>7</v>
      </c>
      <c r="J22">
        <v>3</v>
      </c>
      <c r="K22" s="1">
        <v>546.54999999999995</v>
      </c>
      <c r="L22" s="1">
        <v>469.7</v>
      </c>
      <c r="M22" s="1">
        <v>76.849999999999994</v>
      </c>
      <c r="N22" s="20">
        <v>3.0300000000000001E-2</v>
      </c>
      <c r="O22" s="11">
        <f t="shared" si="0"/>
        <v>16.560465000000001</v>
      </c>
      <c r="P22" s="11">
        <f t="shared" si="1"/>
        <v>93.410464999999988</v>
      </c>
      <c r="Q22" s="11">
        <f t="shared" si="2"/>
        <v>76.849999999999994</v>
      </c>
      <c r="R22" s="11">
        <f t="shared" si="3"/>
        <v>85.130232499999991</v>
      </c>
      <c r="S22" s="11">
        <f t="shared" si="4"/>
        <v>16.560465000000001</v>
      </c>
    </row>
    <row r="23" spans="1:19" x14ac:dyDescent="0.2">
      <c r="A23" t="s">
        <v>0</v>
      </c>
      <c r="B23" t="s">
        <v>8</v>
      </c>
      <c r="C23" s="3" t="s">
        <v>472</v>
      </c>
      <c r="D23" t="s">
        <v>481</v>
      </c>
      <c r="E23" t="s">
        <v>5</v>
      </c>
      <c r="F23">
        <v>50210</v>
      </c>
      <c r="G23" t="s">
        <v>483</v>
      </c>
      <c r="H23" s="19">
        <v>27942</v>
      </c>
      <c r="I23" t="s">
        <v>7</v>
      </c>
      <c r="J23">
        <v>1</v>
      </c>
      <c r="K23" s="1">
        <v>3205.04</v>
      </c>
      <c r="L23" s="1">
        <v>2710.97</v>
      </c>
      <c r="M23" s="1">
        <v>494.07</v>
      </c>
      <c r="N23" s="20">
        <v>3.0300000000000001E-2</v>
      </c>
      <c r="O23" s="11">
        <f t="shared" si="0"/>
        <v>97.112712000000002</v>
      </c>
      <c r="P23" s="11">
        <f t="shared" si="1"/>
        <v>591.18271200000004</v>
      </c>
      <c r="Q23" s="11">
        <f t="shared" si="2"/>
        <v>494.07</v>
      </c>
      <c r="R23" s="11">
        <f t="shared" si="3"/>
        <v>542.62635599999999</v>
      </c>
      <c r="S23" s="11">
        <f t="shared" si="4"/>
        <v>97.112712000000002</v>
      </c>
    </row>
    <row r="24" spans="1:19" x14ac:dyDescent="0.2">
      <c r="A24" t="s">
        <v>0</v>
      </c>
      <c r="B24" t="s">
        <v>8</v>
      </c>
      <c r="C24" s="3" t="s">
        <v>472</v>
      </c>
      <c r="D24" t="s">
        <v>481</v>
      </c>
      <c r="E24" t="s">
        <v>5</v>
      </c>
      <c r="F24">
        <v>50211</v>
      </c>
      <c r="G24" t="s">
        <v>410</v>
      </c>
      <c r="H24" s="19">
        <v>27942</v>
      </c>
      <c r="I24" t="s">
        <v>7</v>
      </c>
      <c r="J24">
        <v>2</v>
      </c>
      <c r="K24" s="1">
        <v>26564.85</v>
      </c>
      <c r="L24" s="1">
        <v>22469.81</v>
      </c>
      <c r="M24" s="1">
        <v>4095.04</v>
      </c>
      <c r="N24" s="20">
        <v>3.0300000000000001E-2</v>
      </c>
      <c r="O24" s="11">
        <f t="shared" si="0"/>
        <v>804.91495499999996</v>
      </c>
      <c r="P24" s="11">
        <f t="shared" si="1"/>
        <v>4899.9549550000002</v>
      </c>
      <c r="Q24" s="11">
        <f t="shared" si="2"/>
        <v>4095.04</v>
      </c>
      <c r="R24" s="11">
        <f t="shared" si="3"/>
        <v>4497.4974775000001</v>
      </c>
      <c r="S24" s="11">
        <f t="shared" si="4"/>
        <v>804.91495499999996</v>
      </c>
    </row>
    <row r="25" spans="1:19" x14ac:dyDescent="0.2">
      <c r="A25" t="s">
        <v>0</v>
      </c>
      <c r="B25" t="s">
        <v>8</v>
      </c>
      <c r="C25" s="3" t="s">
        <v>472</v>
      </c>
      <c r="D25" t="s">
        <v>481</v>
      </c>
      <c r="E25" t="s">
        <v>5</v>
      </c>
      <c r="F25">
        <v>50212</v>
      </c>
      <c r="G25" t="s">
        <v>65</v>
      </c>
      <c r="H25" s="19">
        <v>27942</v>
      </c>
      <c r="I25" t="s">
        <v>7</v>
      </c>
      <c r="J25">
        <v>0</v>
      </c>
      <c r="K25" s="1">
        <v>3301.53</v>
      </c>
      <c r="L25" s="1">
        <v>2792.59</v>
      </c>
      <c r="M25" s="1">
        <v>508.94</v>
      </c>
      <c r="N25" s="20">
        <v>3.0300000000000001E-2</v>
      </c>
      <c r="O25" s="11">
        <f t="shared" si="0"/>
        <v>100.036359</v>
      </c>
      <c r="P25" s="11">
        <f t="shared" si="1"/>
        <v>608.976359</v>
      </c>
      <c r="Q25" s="11">
        <f t="shared" si="2"/>
        <v>508.94</v>
      </c>
      <c r="R25" s="11">
        <f t="shared" si="3"/>
        <v>558.95817950000003</v>
      </c>
      <c r="S25" s="11">
        <f t="shared" si="4"/>
        <v>100.036359</v>
      </c>
    </row>
    <row r="26" spans="1:19" x14ac:dyDescent="0.2">
      <c r="A26" t="s">
        <v>0</v>
      </c>
      <c r="B26" t="s">
        <v>18</v>
      </c>
      <c r="C26" s="3" t="s">
        <v>472</v>
      </c>
      <c r="D26" t="s">
        <v>473</v>
      </c>
      <c r="E26" t="s">
        <v>5</v>
      </c>
      <c r="F26">
        <v>50245</v>
      </c>
      <c r="G26" t="s">
        <v>474</v>
      </c>
      <c r="H26" s="19">
        <v>27942</v>
      </c>
      <c r="I26" t="s">
        <v>7</v>
      </c>
      <c r="J26">
        <v>16</v>
      </c>
      <c r="K26" s="1">
        <v>233.69</v>
      </c>
      <c r="L26" s="1">
        <v>204.82</v>
      </c>
      <c r="M26" s="1">
        <v>28.87</v>
      </c>
      <c r="N26" s="20">
        <v>2.81E-2</v>
      </c>
      <c r="O26" s="11">
        <f t="shared" si="0"/>
        <v>6.5666890000000002</v>
      </c>
      <c r="P26" s="11">
        <f t="shared" si="1"/>
        <v>35.436689000000001</v>
      </c>
      <c r="Q26" s="11">
        <f t="shared" si="2"/>
        <v>28.87</v>
      </c>
      <c r="R26" s="11">
        <f t="shared" si="3"/>
        <v>32.153344500000003</v>
      </c>
      <c r="S26" s="11">
        <f t="shared" si="4"/>
        <v>6.5666890000000002</v>
      </c>
    </row>
    <row r="27" spans="1:19" x14ac:dyDescent="0.2">
      <c r="A27" t="s">
        <v>0</v>
      </c>
      <c r="B27" t="s">
        <v>18</v>
      </c>
      <c r="C27" s="3" t="s">
        <v>472</v>
      </c>
      <c r="D27" t="s">
        <v>473</v>
      </c>
      <c r="E27" t="s">
        <v>5</v>
      </c>
      <c r="F27">
        <v>50246</v>
      </c>
      <c r="G27" t="s">
        <v>475</v>
      </c>
      <c r="H27" s="19">
        <v>27942</v>
      </c>
      <c r="I27" t="s">
        <v>7</v>
      </c>
      <c r="J27">
        <v>209</v>
      </c>
      <c r="K27" s="1">
        <v>233.35</v>
      </c>
      <c r="L27" s="1">
        <v>204.52</v>
      </c>
      <c r="M27" s="1">
        <v>28.83</v>
      </c>
      <c r="N27" s="20">
        <v>2.81E-2</v>
      </c>
      <c r="O27" s="11">
        <f t="shared" si="0"/>
        <v>6.5571349999999997</v>
      </c>
      <c r="P27" s="11">
        <f t="shared" si="1"/>
        <v>35.387135000000001</v>
      </c>
      <c r="Q27" s="11">
        <f t="shared" si="2"/>
        <v>28.83</v>
      </c>
      <c r="R27" s="11">
        <f t="shared" si="3"/>
        <v>32.108567499999999</v>
      </c>
      <c r="S27" s="11">
        <f t="shared" si="4"/>
        <v>6.5571349999999997</v>
      </c>
    </row>
    <row r="28" spans="1:19" x14ac:dyDescent="0.2">
      <c r="A28" t="s">
        <v>0</v>
      </c>
      <c r="B28" t="s">
        <v>18</v>
      </c>
      <c r="C28" s="3" t="s">
        <v>472</v>
      </c>
      <c r="D28" t="s">
        <v>473</v>
      </c>
      <c r="E28" t="s">
        <v>5</v>
      </c>
      <c r="F28">
        <v>50247</v>
      </c>
      <c r="G28" t="s">
        <v>476</v>
      </c>
      <c r="H28" s="19">
        <v>27942</v>
      </c>
      <c r="I28" t="s">
        <v>7</v>
      </c>
      <c r="J28">
        <v>0</v>
      </c>
      <c r="K28" s="1">
        <v>430.24</v>
      </c>
      <c r="L28" s="1">
        <v>377.08</v>
      </c>
      <c r="M28" s="1">
        <v>53.16</v>
      </c>
      <c r="N28" s="20">
        <v>2.81E-2</v>
      </c>
      <c r="O28" s="11">
        <f t="shared" si="0"/>
        <v>12.089744</v>
      </c>
      <c r="P28" s="11">
        <f t="shared" si="1"/>
        <v>65.249743999999993</v>
      </c>
      <c r="Q28" s="11">
        <f t="shared" si="2"/>
        <v>53.16</v>
      </c>
      <c r="R28" s="11">
        <f t="shared" si="3"/>
        <v>59.204871999999995</v>
      </c>
      <c r="S28" s="11">
        <f t="shared" si="4"/>
        <v>12.089744</v>
      </c>
    </row>
    <row r="29" spans="1:19" x14ac:dyDescent="0.2">
      <c r="A29" t="s">
        <v>0</v>
      </c>
      <c r="B29" t="s">
        <v>18</v>
      </c>
      <c r="C29" s="3" t="s">
        <v>472</v>
      </c>
      <c r="D29" t="s">
        <v>477</v>
      </c>
      <c r="E29" t="s">
        <v>5</v>
      </c>
      <c r="F29">
        <v>5220</v>
      </c>
      <c r="G29" t="s">
        <v>25</v>
      </c>
      <c r="H29" s="19">
        <v>27576</v>
      </c>
      <c r="I29" t="s">
        <v>7</v>
      </c>
      <c r="J29">
        <v>0</v>
      </c>
      <c r="K29" s="1">
        <v>0</v>
      </c>
      <c r="L29" s="1">
        <v>0</v>
      </c>
      <c r="M29" s="1">
        <v>0</v>
      </c>
      <c r="N29" s="20">
        <v>2.81E-2</v>
      </c>
      <c r="O29" s="11">
        <f t="shared" si="0"/>
        <v>0</v>
      </c>
      <c r="P29" s="11">
        <f t="shared" si="1"/>
        <v>0</v>
      </c>
      <c r="Q29" s="11">
        <f t="shared" si="2"/>
        <v>0</v>
      </c>
      <c r="R29" s="11">
        <f t="shared" si="3"/>
        <v>0</v>
      </c>
      <c r="S29" s="11">
        <f t="shared" si="4"/>
        <v>0</v>
      </c>
    </row>
    <row r="30" spans="1:19" x14ac:dyDescent="0.2">
      <c r="A30" t="s">
        <v>0</v>
      </c>
      <c r="B30" t="s">
        <v>18</v>
      </c>
      <c r="C30" s="3" t="s">
        <v>472</v>
      </c>
      <c r="D30" t="s">
        <v>477</v>
      </c>
      <c r="E30" t="s">
        <v>5</v>
      </c>
      <c r="F30">
        <v>50112</v>
      </c>
      <c r="G30" t="s">
        <v>486</v>
      </c>
      <c r="H30" s="19">
        <v>27576</v>
      </c>
      <c r="I30" t="s">
        <v>7</v>
      </c>
      <c r="J30">
        <v>0</v>
      </c>
      <c r="K30" s="1">
        <v>0</v>
      </c>
      <c r="L30" s="1">
        <v>0</v>
      </c>
      <c r="M30" s="1">
        <v>0</v>
      </c>
      <c r="N30" s="20">
        <v>2.81E-2</v>
      </c>
      <c r="O30" s="11">
        <f t="shared" si="0"/>
        <v>0</v>
      </c>
      <c r="P30" s="11">
        <f t="shared" si="1"/>
        <v>0</v>
      </c>
      <c r="Q30" s="11">
        <f t="shared" si="2"/>
        <v>0</v>
      </c>
      <c r="R30" s="11">
        <f t="shared" si="3"/>
        <v>0</v>
      </c>
      <c r="S30" s="11">
        <f t="shared" si="4"/>
        <v>0</v>
      </c>
    </row>
    <row r="31" spans="1:19" x14ac:dyDescent="0.2">
      <c r="A31" t="s">
        <v>0</v>
      </c>
      <c r="B31" t="s">
        <v>18</v>
      </c>
      <c r="C31" s="3" t="s">
        <v>472</v>
      </c>
      <c r="D31" t="s">
        <v>477</v>
      </c>
      <c r="E31" t="s">
        <v>5</v>
      </c>
      <c r="F31">
        <v>50113</v>
      </c>
      <c r="G31" t="s">
        <v>487</v>
      </c>
      <c r="H31" s="19">
        <v>27576</v>
      </c>
      <c r="I31" t="s">
        <v>7</v>
      </c>
      <c r="J31">
        <v>0</v>
      </c>
      <c r="K31" s="1">
        <v>0</v>
      </c>
      <c r="L31" s="1">
        <v>0</v>
      </c>
      <c r="M31" s="1">
        <v>0</v>
      </c>
      <c r="N31" s="20">
        <v>2.81E-2</v>
      </c>
      <c r="O31" s="11">
        <f t="shared" si="0"/>
        <v>0</v>
      </c>
      <c r="P31" s="11">
        <f t="shared" si="1"/>
        <v>0</v>
      </c>
      <c r="Q31" s="11">
        <f t="shared" si="2"/>
        <v>0</v>
      </c>
      <c r="R31" s="11">
        <f t="shared" si="3"/>
        <v>0</v>
      </c>
      <c r="S31" s="11">
        <f t="shared" si="4"/>
        <v>0</v>
      </c>
    </row>
    <row r="32" spans="1:19" x14ac:dyDescent="0.2">
      <c r="A32" t="s">
        <v>0</v>
      </c>
      <c r="B32" t="s">
        <v>18</v>
      </c>
      <c r="C32" s="3" t="s">
        <v>472</v>
      </c>
      <c r="D32" t="s">
        <v>477</v>
      </c>
      <c r="E32" t="s">
        <v>5</v>
      </c>
      <c r="F32">
        <v>50114</v>
      </c>
      <c r="G32" t="s">
        <v>44</v>
      </c>
      <c r="H32" s="19">
        <v>27576</v>
      </c>
      <c r="I32" t="s">
        <v>7</v>
      </c>
      <c r="J32">
        <v>0</v>
      </c>
      <c r="K32" s="1">
        <v>0</v>
      </c>
      <c r="L32" s="1">
        <v>0</v>
      </c>
      <c r="M32" s="1">
        <v>0</v>
      </c>
      <c r="N32" s="20">
        <v>2.81E-2</v>
      </c>
      <c r="O32" s="11">
        <f t="shared" si="0"/>
        <v>0</v>
      </c>
      <c r="P32" s="11">
        <f t="shared" si="1"/>
        <v>0</v>
      </c>
      <c r="Q32" s="11">
        <f t="shared" si="2"/>
        <v>0</v>
      </c>
      <c r="R32" s="11">
        <f t="shared" si="3"/>
        <v>0</v>
      </c>
      <c r="S32" s="11">
        <f t="shared" si="4"/>
        <v>0</v>
      </c>
    </row>
    <row r="33" spans="1:19" x14ac:dyDescent="0.2">
      <c r="A33" t="s">
        <v>0</v>
      </c>
      <c r="B33" t="s">
        <v>18</v>
      </c>
      <c r="C33" s="3" t="s">
        <v>472</v>
      </c>
      <c r="D33" t="s">
        <v>477</v>
      </c>
      <c r="E33" t="s">
        <v>5</v>
      </c>
      <c r="F33">
        <v>50115</v>
      </c>
      <c r="G33" t="s">
        <v>65</v>
      </c>
      <c r="H33" s="19">
        <v>27576</v>
      </c>
      <c r="I33" t="s">
        <v>7</v>
      </c>
      <c r="J33">
        <v>0</v>
      </c>
      <c r="K33" s="1">
        <v>0</v>
      </c>
      <c r="L33" s="1">
        <v>0</v>
      </c>
      <c r="M33" s="1">
        <v>0</v>
      </c>
      <c r="N33" s="20">
        <v>2.81E-2</v>
      </c>
      <c r="O33" s="11">
        <f t="shared" si="0"/>
        <v>0</v>
      </c>
      <c r="P33" s="11">
        <f t="shared" si="1"/>
        <v>0</v>
      </c>
      <c r="Q33" s="11">
        <f t="shared" si="2"/>
        <v>0</v>
      </c>
      <c r="R33" s="11">
        <f t="shared" si="3"/>
        <v>0</v>
      </c>
      <c r="S33" s="11">
        <f t="shared" si="4"/>
        <v>0</v>
      </c>
    </row>
    <row r="34" spans="1:19" x14ac:dyDescent="0.2">
      <c r="A34" t="s">
        <v>0</v>
      </c>
      <c r="B34" t="s">
        <v>18</v>
      </c>
      <c r="C34" s="3" t="s">
        <v>472</v>
      </c>
      <c r="D34" t="s">
        <v>477</v>
      </c>
      <c r="E34" t="s">
        <v>5</v>
      </c>
      <c r="F34">
        <v>50248</v>
      </c>
      <c r="G34" t="s">
        <v>474</v>
      </c>
      <c r="H34" s="19">
        <v>27942</v>
      </c>
      <c r="I34" t="s">
        <v>7</v>
      </c>
      <c r="J34">
        <v>0</v>
      </c>
      <c r="K34" s="1">
        <v>0</v>
      </c>
      <c r="L34" s="1">
        <v>0</v>
      </c>
      <c r="M34" s="1">
        <v>0</v>
      </c>
      <c r="N34" s="20">
        <v>2.81E-2</v>
      </c>
      <c r="O34" s="11">
        <f t="shared" si="0"/>
        <v>0</v>
      </c>
      <c r="P34" s="11">
        <f t="shared" si="1"/>
        <v>0</v>
      </c>
      <c r="Q34" s="11">
        <f t="shared" si="2"/>
        <v>0</v>
      </c>
      <c r="R34" s="11">
        <f t="shared" si="3"/>
        <v>0</v>
      </c>
      <c r="S34" s="11">
        <f t="shared" si="4"/>
        <v>0</v>
      </c>
    </row>
    <row r="35" spans="1:19" x14ac:dyDescent="0.2">
      <c r="A35" t="s">
        <v>0</v>
      </c>
      <c r="B35" t="s">
        <v>18</v>
      </c>
      <c r="C35" s="3" t="s">
        <v>472</v>
      </c>
      <c r="D35" t="s">
        <v>477</v>
      </c>
      <c r="E35" t="s">
        <v>5</v>
      </c>
      <c r="F35">
        <v>50249</v>
      </c>
      <c r="G35" t="s">
        <v>41</v>
      </c>
      <c r="H35" s="19">
        <v>27942</v>
      </c>
      <c r="I35" t="s">
        <v>7</v>
      </c>
      <c r="J35">
        <v>0</v>
      </c>
      <c r="K35" s="1">
        <v>0</v>
      </c>
      <c r="L35" s="1">
        <v>0</v>
      </c>
      <c r="M35" s="1">
        <v>0</v>
      </c>
      <c r="N35" s="20">
        <v>2.81E-2</v>
      </c>
      <c r="O35" s="11">
        <f t="shared" si="0"/>
        <v>0</v>
      </c>
      <c r="P35" s="11">
        <f t="shared" si="1"/>
        <v>0</v>
      </c>
      <c r="Q35" s="11">
        <f t="shared" si="2"/>
        <v>0</v>
      </c>
      <c r="R35" s="11">
        <f t="shared" si="3"/>
        <v>0</v>
      </c>
      <c r="S35" s="11">
        <f t="shared" si="4"/>
        <v>0</v>
      </c>
    </row>
    <row r="36" spans="1:19" x14ac:dyDescent="0.2">
      <c r="A36" t="s">
        <v>0</v>
      </c>
      <c r="B36" t="s">
        <v>18</v>
      </c>
      <c r="C36" s="3" t="s">
        <v>472</v>
      </c>
      <c r="D36" t="s">
        <v>477</v>
      </c>
      <c r="E36" t="s">
        <v>5</v>
      </c>
      <c r="F36">
        <v>50250</v>
      </c>
      <c r="G36" t="s">
        <v>478</v>
      </c>
      <c r="H36" s="19">
        <v>27942</v>
      </c>
      <c r="I36" t="s">
        <v>7</v>
      </c>
      <c r="J36">
        <v>0</v>
      </c>
      <c r="K36" s="1">
        <v>0</v>
      </c>
      <c r="L36" s="1">
        <v>0</v>
      </c>
      <c r="M36" s="1">
        <v>0</v>
      </c>
      <c r="N36" s="20">
        <v>2.81E-2</v>
      </c>
      <c r="O36" s="11">
        <f t="shared" si="0"/>
        <v>0</v>
      </c>
      <c r="P36" s="11">
        <f t="shared" si="1"/>
        <v>0</v>
      </c>
      <c r="Q36" s="11">
        <f t="shared" si="2"/>
        <v>0</v>
      </c>
      <c r="R36" s="11">
        <f t="shared" si="3"/>
        <v>0</v>
      </c>
      <c r="S36" s="11">
        <f t="shared" si="4"/>
        <v>0</v>
      </c>
    </row>
    <row r="37" spans="1:19" x14ac:dyDescent="0.2">
      <c r="A37" t="s">
        <v>0</v>
      </c>
      <c r="B37" t="s">
        <v>18</v>
      </c>
      <c r="C37" s="3" t="s">
        <v>472</v>
      </c>
      <c r="D37" t="s">
        <v>477</v>
      </c>
      <c r="E37" t="s">
        <v>5</v>
      </c>
      <c r="F37">
        <v>50251</v>
      </c>
      <c r="G37" t="s">
        <v>476</v>
      </c>
      <c r="H37" s="19">
        <v>27942</v>
      </c>
      <c r="I37" t="s">
        <v>7</v>
      </c>
      <c r="J37">
        <v>0</v>
      </c>
      <c r="K37" s="1">
        <v>0</v>
      </c>
      <c r="L37" s="1">
        <v>0</v>
      </c>
      <c r="M37" s="1">
        <v>0</v>
      </c>
      <c r="N37" s="20">
        <v>2.81E-2</v>
      </c>
      <c r="O37" s="11">
        <f t="shared" si="0"/>
        <v>0</v>
      </c>
      <c r="P37" s="11">
        <f t="shared" si="1"/>
        <v>0</v>
      </c>
      <c r="Q37" s="11">
        <f t="shared" si="2"/>
        <v>0</v>
      </c>
      <c r="R37" s="11">
        <f t="shared" si="3"/>
        <v>0</v>
      </c>
      <c r="S37" s="11">
        <f t="shared" si="4"/>
        <v>0</v>
      </c>
    </row>
    <row r="38" spans="1:19" x14ac:dyDescent="0.2">
      <c r="A38" t="s">
        <v>0</v>
      </c>
      <c r="B38" t="s">
        <v>18</v>
      </c>
      <c r="C38" s="3" t="s">
        <v>472</v>
      </c>
      <c r="D38" t="s">
        <v>479</v>
      </c>
      <c r="E38" t="s">
        <v>5</v>
      </c>
      <c r="F38">
        <v>5219</v>
      </c>
      <c r="G38" t="s">
        <v>25</v>
      </c>
      <c r="H38" s="19">
        <v>27576</v>
      </c>
      <c r="I38" t="s">
        <v>7</v>
      </c>
      <c r="J38">
        <v>0</v>
      </c>
      <c r="K38" s="1">
        <v>101.54</v>
      </c>
      <c r="L38" s="1">
        <v>90.2</v>
      </c>
      <c r="M38" s="1">
        <v>11.34</v>
      </c>
      <c r="N38" s="20">
        <v>2.81E-2</v>
      </c>
      <c r="O38" s="11">
        <f t="shared" si="0"/>
        <v>2.8532740000000003</v>
      </c>
      <c r="P38" s="11">
        <f t="shared" si="1"/>
        <v>14.193274000000001</v>
      </c>
      <c r="Q38" s="11">
        <f t="shared" si="2"/>
        <v>11.34</v>
      </c>
      <c r="R38" s="11">
        <f t="shared" si="3"/>
        <v>12.766636999999999</v>
      </c>
      <c r="S38" s="11">
        <f t="shared" si="4"/>
        <v>2.8532740000000003</v>
      </c>
    </row>
    <row r="39" spans="1:19" x14ac:dyDescent="0.2">
      <c r="A39" t="s">
        <v>0</v>
      </c>
      <c r="B39" t="s">
        <v>18</v>
      </c>
      <c r="C39" s="3" t="s">
        <v>472</v>
      </c>
      <c r="D39" t="s">
        <v>479</v>
      </c>
      <c r="E39" t="s">
        <v>5</v>
      </c>
      <c r="F39">
        <v>50116</v>
      </c>
      <c r="G39" t="s">
        <v>487</v>
      </c>
      <c r="H39" s="19">
        <v>27576</v>
      </c>
      <c r="I39" t="s">
        <v>7</v>
      </c>
      <c r="J39">
        <v>746</v>
      </c>
      <c r="K39" s="1">
        <v>779.15</v>
      </c>
      <c r="L39" s="1">
        <v>692.12</v>
      </c>
      <c r="M39" s="1">
        <v>87.03</v>
      </c>
      <c r="N39" s="20">
        <v>2.81E-2</v>
      </c>
      <c r="O39" s="11">
        <f t="shared" si="0"/>
        <v>21.894114999999999</v>
      </c>
      <c r="P39" s="11">
        <f t="shared" si="1"/>
        <v>108.924115</v>
      </c>
      <c r="Q39" s="11">
        <f t="shared" si="2"/>
        <v>87.03</v>
      </c>
      <c r="R39" s="11">
        <f t="shared" si="3"/>
        <v>97.977057500000001</v>
      </c>
      <c r="S39" s="11">
        <f t="shared" si="4"/>
        <v>21.894114999999999</v>
      </c>
    </row>
    <row r="40" spans="1:19" x14ac:dyDescent="0.2">
      <c r="A40" t="s">
        <v>0</v>
      </c>
      <c r="B40" t="s">
        <v>18</v>
      </c>
      <c r="C40" s="3" t="s">
        <v>472</v>
      </c>
      <c r="D40" t="s">
        <v>479</v>
      </c>
      <c r="E40" t="s">
        <v>5</v>
      </c>
      <c r="F40">
        <v>50117</v>
      </c>
      <c r="G40" t="s">
        <v>44</v>
      </c>
      <c r="H40" s="19">
        <v>27576</v>
      </c>
      <c r="I40" t="s">
        <v>7</v>
      </c>
      <c r="J40">
        <v>179</v>
      </c>
      <c r="K40" s="1">
        <v>158.33000000000001</v>
      </c>
      <c r="L40" s="1">
        <v>140.63999999999999</v>
      </c>
      <c r="M40" s="1">
        <v>17.690000000000001</v>
      </c>
      <c r="N40" s="20">
        <v>2.81E-2</v>
      </c>
      <c r="O40" s="11">
        <f t="shared" si="0"/>
        <v>4.4490730000000003</v>
      </c>
      <c r="P40" s="11">
        <f t="shared" si="1"/>
        <v>22.139073000000003</v>
      </c>
      <c r="Q40" s="11">
        <f t="shared" si="2"/>
        <v>17.690000000000001</v>
      </c>
      <c r="R40" s="11">
        <f t="shared" si="3"/>
        <v>19.914536500000004</v>
      </c>
      <c r="S40" s="11">
        <f t="shared" si="4"/>
        <v>4.4490730000000003</v>
      </c>
    </row>
    <row r="41" spans="1:19" x14ac:dyDescent="0.2">
      <c r="A41" t="s">
        <v>0</v>
      </c>
      <c r="B41" t="s">
        <v>18</v>
      </c>
      <c r="C41" s="3" t="s">
        <v>472</v>
      </c>
      <c r="D41" t="s">
        <v>479</v>
      </c>
      <c r="E41" t="s">
        <v>5</v>
      </c>
      <c r="F41">
        <v>50252</v>
      </c>
      <c r="G41" t="s">
        <v>474</v>
      </c>
      <c r="H41" s="19">
        <v>27942</v>
      </c>
      <c r="I41" t="s">
        <v>7</v>
      </c>
      <c r="J41">
        <v>20</v>
      </c>
      <c r="K41" s="1">
        <v>294.58999999999997</v>
      </c>
      <c r="L41" s="1">
        <v>258.19</v>
      </c>
      <c r="M41" s="1">
        <v>36.4</v>
      </c>
      <c r="N41" s="20">
        <v>2.81E-2</v>
      </c>
      <c r="O41" s="11">
        <f t="shared" si="0"/>
        <v>8.2779789999999984</v>
      </c>
      <c r="P41" s="11">
        <f t="shared" si="1"/>
        <v>44.677978999999993</v>
      </c>
      <c r="Q41" s="11">
        <f t="shared" si="2"/>
        <v>36.4</v>
      </c>
      <c r="R41" s="11">
        <f t="shared" si="3"/>
        <v>40.5389895</v>
      </c>
      <c r="S41" s="11">
        <f t="shared" si="4"/>
        <v>8.2779789999999984</v>
      </c>
    </row>
    <row r="42" spans="1:19" x14ac:dyDescent="0.2">
      <c r="A42" t="s">
        <v>0</v>
      </c>
      <c r="B42" t="s">
        <v>18</v>
      </c>
      <c r="C42" s="3" t="s">
        <v>472</v>
      </c>
      <c r="D42" t="s">
        <v>479</v>
      </c>
      <c r="E42" t="s">
        <v>5</v>
      </c>
      <c r="F42">
        <v>50253</v>
      </c>
      <c r="G42" t="s">
        <v>475</v>
      </c>
      <c r="H42" s="19">
        <v>27942</v>
      </c>
      <c r="I42" t="s">
        <v>7</v>
      </c>
      <c r="J42">
        <v>264</v>
      </c>
      <c r="K42" s="1">
        <v>294.16000000000003</v>
      </c>
      <c r="L42" s="1">
        <v>257.81</v>
      </c>
      <c r="M42" s="1">
        <v>36.35</v>
      </c>
      <c r="N42" s="20">
        <v>2.81E-2</v>
      </c>
      <c r="O42" s="11">
        <f t="shared" si="0"/>
        <v>8.2658960000000015</v>
      </c>
      <c r="P42" s="11">
        <f t="shared" si="1"/>
        <v>44.615896000000006</v>
      </c>
      <c r="Q42" s="11">
        <f t="shared" si="2"/>
        <v>36.35</v>
      </c>
      <c r="R42" s="11">
        <f t="shared" si="3"/>
        <v>40.482948000000007</v>
      </c>
      <c r="S42" s="11">
        <f t="shared" si="4"/>
        <v>8.2658960000000015</v>
      </c>
    </row>
    <row r="43" spans="1:19" x14ac:dyDescent="0.2">
      <c r="A43" t="s">
        <v>0</v>
      </c>
      <c r="B43" t="s">
        <v>18</v>
      </c>
      <c r="C43" s="3" t="s">
        <v>472</v>
      </c>
      <c r="D43" t="s">
        <v>479</v>
      </c>
      <c r="E43" t="s">
        <v>5</v>
      </c>
      <c r="F43">
        <v>50254</v>
      </c>
      <c r="G43" t="s">
        <v>478</v>
      </c>
      <c r="H43" s="19">
        <v>27942</v>
      </c>
      <c r="I43" t="s">
        <v>7</v>
      </c>
      <c r="J43">
        <v>516</v>
      </c>
      <c r="K43" s="1">
        <v>115.8</v>
      </c>
      <c r="L43" s="1">
        <v>101.49</v>
      </c>
      <c r="M43" s="1">
        <v>14.31</v>
      </c>
      <c r="N43" s="20">
        <v>2.81E-2</v>
      </c>
      <c r="O43" s="11">
        <f t="shared" si="0"/>
        <v>3.2539799999999999</v>
      </c>
      <c r="P43" s="11">
        <f t="shared" si="1"/>
        <v>17.563980000000001</v>
      </c>
      <c r="Q43" s="11">
        <f t="shared" si="2"/>
        <v>14.31</v>
      </c>
      <c r="R43" s="11">
        <f t="shared" si="3"/>
        <v>15.936990000000002</v>
      </c>
      <c r="S43" s="11">
        <f t="shared" si="4"/>
        <v>3.2539799999999999</v>
      </c>
    </row>
    <row r="44" spans="1:19" x14ac:dyDescent="0.2">
      <c r="A44" t="s">
        <v>0</v>
      </c>
      <c r="B44" t="s">
        <v>18</v>
      </c>
      <c r="C44" s="3" t="s">
        <v>472</v>
      </c>
      <c r="D44" t="s">
        <v>479</v>
      </c>
      <c r="E44" t="s">
        <v>5</v>
      </c>
      <c r="F44">
        <v>50255</v>
      </c>
      <c r="G44" t="s">
        <v>476</v>
      </c>
      <c r="H44" s="19">
        <v>27942</v>
      </c>
      <c r="I44" t="s">
        <v>7</v>
      </c>
      <c r="J44">
        <v>0</v>
      </c>
      <c r="K44" s="1">
        <v>542.36</v>
      </c>
      <c r="L44" s="1">
        <v>475.35</v>
      </c>
      <c r="M44" s="1">
        <v>67.010000000000005</v>
      </c>
      <c r="N44" s="20">
        <v>2.81E-2</v>
      </c>
      <c r="O44" s="11">
        <f t="shared" si="0"/>
        <v>15.240316</v>
      </c>
      <c r="P44" s="11">
        <f t="shared" si="1"/>
        <v>82.250315999999998</v>
      </c>
      <c r="Q44" s="11">
        <f t="shared" si="2"/>
        <v>67.010000000000005</v>
      </c>
      <c r="R44" s="11">
        <f t="shared" si="3"/>
        <v>74.630157999999994</v>
      </c>
      <c r="S44" s="11">
        <f t="shared" si="4"/>
        <v>15.240316</v>
      </c>
    </row>
    <row r="45" spans="1:19" x14ac:dyDescent="0.2">
      <c r="A45" t="s">
        <v>0</v>
      </c>
      <c r="B45" t="s">
        <v>18</v>
      </c>
      <c r="C45" s="3" t="s">
        <v>472</v>
      </c>
      <c r="D45" t="s">
        <v>480</v>
      </c>
      <c r="E45" t="s">
        <v>5</v>
      </c>
      <c r="F45">
        <v>5218</v>
      </c>
      <c r="G45" t="s">
        <v>25</v>
      </c>
      <c r="H45" s="19">
        <v>27576</v>
      </c>
      <c r="I45" t="s">
        <v>7</v>
      </c>
      <c r="J45">
        <v>0</v>
      </c>
      <c r="K45" s="1">
        <v>723.57</v>
      </c>
      <c r="L45" s="1">
        <v>642.74</v>
      </c>
      <c r="M45" s="1">
        <v>80.83</v>
      </c>
      <c r="N45" s="20">
        <v>2.81E-2</v>
      </c>
      <c r="O45" s="11">
        <f t="shared" si="0"/>
        <v>20.332317</v>
      </c>
      <c r="P45" s="11">
        <f t="shared" si="1"/>
        <v>101.162317</v>
      </c>
      <c r="Q45" s="11">
        <f t="shared" si="2"/>
        <v>80.83</v>
      </c>
      <c r="R45" s="11">
        <f t="shared" si="3"/>
        <v>90.996158500000007</v>
      </c>
      <c r="S45" s="11">
        <f t="shared" si="4"/>
        <v>20.332317</v>
      </c>
    </row>
    <row r="46" spans="1:19" x14ac:dyDescent="0.2">
      <c r="A46" t="s">
        <v>0</v>
      </c>
      <c r="B46" t="s">
        <v>18</v>
      </c>
      <c r="C46" s="3" t="s">
        <v>472</v>
      </c>
      <c r="D46" t="s">
        <v>480</v>
      </c>
      <c r="E46" t="s">
        <v>5</v>
      </c>
      <c r="F46">
        <v>50118</v>
      </c>
      <c r="G46" t="s">
        <v>486</v>
      </c>
      <c r="H46" s="19">
        <v>27576</v>
      </c>
      <c r="I46" t="s">
        <v>7</v>
      </c>
      <c r="J46">
        <v>25</v>
      </c>
      <c r="K46" s="1">
        <v>672.26</v>
      </c>
      <c r="L46" s="1">
        <v>597.16999999999996</v>
      </c>
      <c r="M46" s="1">
        <v>75.09</v>
      </c>
      <c r="N46" s="20">
        <v>2.81E-2</v>
      </c>
      <c r="O46" s="11">
        <f t="shared" si="0"/>
        <v>18.890505999999998</v>
      </c>
      <c r="P46" s="11">
        <f t="shared" si="1"/>
        <v>93.980506000000005</v>
      </c>
      <c r="Q46" s="11">
        <f t="shared" si="2"/>
        <v>75.09</v>
      </c>
      <c r="R46" s="11">
        <f t="shared" si="3"/>
        <v>84.535253000000012</v>
      </c>
      <c r="S46" s="11">
        <f t="shared" si="4"/>
        <v>18.890505999999998</v>
      </c>
    </row>
    <row r="47" spans="1:19" x14ac:dyDescent="0.2">
      <c r="A47" t="s">
        <v>0</v>
      </c>
      <c r="B47" t="s">
        <v>18</v>
      </c>
      <c r="C47" s="3" t="s">
        <v>472</v>
      </c>
      <c r="D47" t="s">
        <v>480</v>
      </c>
      <c r="E47" t="s">
        <v>5</v>
      </c>
      <c r="F47">
        <v>50119</v>
      </c>
      <c r="G47" t="s">
        <v>487</v>
      </c>
      <c r="H47" s="19">
        <v>27576</v>
      </c>
      <c r="I47" t="s">
        <v>7</v>
      </c>
      <c r="J47">
        <v>5313</v>
      </c>
      <c r="K47" s="1">
        <v>5552.32</v>
      </c>
      <c r="L47" s="1">
        <v>4932.1000000000004</v>
      </c>
      <c r="M47" s="1">
        <v>620.22</v>
      </c>
      <c r="N47" s="20">
        <v>2.81E-2</v>
      </c>
      <c r="O47" s="11">
        <f t="shared" si="0"/>
        <v>156.02019199999998</v>
      </c>
      <c r="P47" s="11">
        <f t="shared" si="1"/>
        <v>776.24019199999998</v>
      </c>
      <c r="Q47" s="11">
        <f t="shared" si="2"/>
        <v>620.22</v>
      </c>
      <c r="R47" s="11">
        <f t="shared" si="3"/>
        <v>698.230096</v>
      </c>
      <c r="S47" s="11">
        <f t="shared" si="4"/>
        <v>156.02019199999998</v>
      </c>
    </row>
    <row r="48" spans="1:19" x14ac:dyDescent="0.2">
      <c r="A48" t="s">
        <v>0</v>
      </c>
      <c r="B48" t="s">
        <v>18</v>
      </c>
      <c r="C48" s="3" t="s">
        <v>472</v>
      </c>
      <c r="D48" t="s">
        <v>480</v>
      </c>
      <c r="E48" t="s">
        <v>5</v>
      </c>
      <c r="F48">
        <v>50120</v>
      </c>
      <c r="G48" t="s">
        <v>44</v>
      </c>
      <c r="H48" s="19">
        <v>27576</v>
      </c>
      <c r="I48" t="s">
        <v>7</v>
      </c>
      <c r="J48">
        <v>1276</v>
      </c>
      <c r="K48" s="1">
        <v>1128.3</v>
      </c>
      <c r="L48" s="1">
        <v>1002.26</v>
      </c>
      <c r="M48" s="1">
        <v>126.04</v>
      </c>
      <c r="N48" s="20">
        <v>2.81E-2</v>
      </c>
      <c r="O48" s="11">
        <f t="shared" si="0"/>
        <v>31.70523</v>
      </c>
      <c r="P48" s="11">
        <f t="shared" si="1"/>
        <v>157.74522999999999</v>
      </c>
      <c r="Q48" s="11">
        <f t="shared" si="2"/>
        <v>126.04</v>
      </c>
      <c r="R48" s="11">
        <f t="shared" si="3"/>
        <v>141.89261500000001</v>
      </c>
      <c r="S48" s="11">
        <f t="shared" si="4"/>
        <v>31.70523</v>
      </c>
    </row>
    <row r="49" spans="1:19" x14ac:dyDescent="0.2">
      <c r="A49" t="s">
        <v>0</v>
      </c>
      <c r="B49" t="s">
        <v>18</v>
      </c>
      <c r="C49" s="3" t="s">
        <v>472</v>
      </c>
      <c r="D49" t="s">
        <v>480</v>
      </c>
      <c r="E49" t="s">
        <v>5</v>
      </c>
      <c r="F49">
        <v>50121</v>
      </c>
      <c r="G49" t="s">
        <v>65</v>
      </c>
      <c r="H49" s="19">
        <v>27576</v>
      </c>
      <c r="I49" t="s">
        <v>7</v>
      </c>
      <c r="J49">
        <v>2</v>
      </c>
      <c r="K49" s="1">
        <v>586.87</v>
      </c>
      <c r="L49" s="1">
        <v>521.30999999999995</v>
      </c>
      <c r="M49" s="1">
        <v>65.56</v>
      </c>
      <c r="N49" s="20">
        <v>2.81E-2</v>
      </c>
      <c r="O49" s="11">
        <f t="shared" si="0"/>
        <v>16.491047000000002</v>
      </c>
      <c r="P49" s="11">
        <f t="shared" si="1"/>
        <v>82.051047000000011</v>
      </c>
      <c r="Q49" s="11">
        <f t="shared" si="2"/>
        <v>65.56</v>
      </c>
      <c r="R49" s="11">
        <f t="shared" si="3"/>
        <v>73.805523500000007</v>
      </c>
      <c r="S49" s="11">
        <f t="shared" si="4"/>
        <v>16.491047000000002</v>
      </c>
    </row>
    <row r="50" spans="1:19" x14ac:dyDescent="0.2">
      <c r="A50" t="s">
        <v>0</v>
      </c>
      <c r="B50" t="s">
        <v>18</v>
      </c>
      <c r="C50" s="3" t="s">
        <v>472</v>
      </c>
      <c r="D50" t="s">
        <v>480</v>
      </c>
      <c r="E50" t="s">
        <v>5</v>
      </c>
      <c r="F50">
        <v>50256</v>
      </c>
      <c r="G50" t="s">
        <v>474</v>
      </c>
      <c r="H50" s="19">
        <v>27942</v>
      </c>
      <c r="I50" t="s">
        <v>7</v>
      </c>
      <c r="J50">
        <v>144</v>
      </c>
      <c r="K50" s="1">
        <v>2099.3000000000002</v>
      </c>
      <c r="L50" s="1">
        <v>1839.91</v>
      </c>
      <c r="M50" s="1">
        <v>259.39</v>
      </c>
      <c r="N50" s="20">
        <v>2.81E-2</v>
      </c>
      <c r="O50" s="11">
        <f t="shared" si="0"/>
        <v>58.990330000000007</v>
      </c>
      <c r="P50" s="11">
        <f t="shared" si="1"/>
        <v>318.38033000000001</v>
      </c>
      <c r="Q50" s="11">
        <f t="shared" si="2"/>
        <v>259.39</v>
      </c>
      <c r="R50" s="11">
        <f t="shared" si="3"/>
        <v>288.88516500000003</v>
      </c>
      <c r="S50" s="11">
        <f t="shared" si="4"/>
        <v>58.990330000000007</v>
      </c>
    </row>
    <row r="51" spans="1:19" x14ac:dyDescent="0.2">
      <c r="A51" t="s">
        <v>0</v>
      </c>
      <c r="B51" t="s">
        <v>18</v>
      </c>
      <c r="C51" s="3" t="s">
        <v>472</v>
      </c>
      <c r="D51" t="s">
        <v>480</v>
      </c>
      <c r="E51" t="s">
        <v>5</v>
      </c>
      <c r="F51">
        <v>50257</v>
      </c>
      <c r="G51" t="s">
        <v>41</v>
      </c>
      <c r="H51" s="19">
        <v>27942</v>
      </c>
      <c r="I51" t="s">
        <v>7</v>
      </c>
      <c r="J51">
        <v>2234</v>
      </c>
      <c r="K51" s="1">
        <v>2304.37</v>
      </c>
      <c r="L51" s="1">
        <v>2019.64</v>
      </c>
      <c r="M51" s="1">
        <v>284.73</v>
      </c>
      <c r="N51" s="20">
        <v>2.81E-2</v>
      </c>
      <c r="O51" s="11">
        <f t="shared" si="0"/>
        <v>64.752797000000001</v>
      </c>
      <c r="P51" s="11">
        <f t="shared" si="1"/>
        <v>349.48279700000001</v>
      </c>
      <c r="Q51" s="11">
        <f t="shared" si="2"/>
        <v>284.73</v>
      </c>
      <c r="R51" s="11">
        <f t="shared" si="3"/>
        <v>317.10639850000001</v>
      </c>
      <c r="S51" s="11">
        <f t="shared" si="4"/>
        <v>64.752797000000001</v>
      </c>
    </row>
    <row r="52" spans="1:19" x14ac:dyDescent="0.2">
      <c r="A52" t="s">
        <v>0</v>
      </c>
      <c r="B52" t="s">
        <v>18</v>
      </c>
      <c r="C52" s="3" t="s">
        <v>472</v>
      </c>
      <c r="D52" t="s">
        <v>480</v>
      </c>
      <c r="E52" t="s">
        <v>5</v>
      </c>
      <c r="F52">
        <v>50258</v>
      </c>
      <c r="G52" t="s">
        <v>478</v>
      </c>
      <c r="H52" s="19">
        <v>27942</v>
      </c>
      <c r="I52" t="s">
        <v>7</v>
      </c>
      <c r="J52">
        <v>3675</v>
      </c>
      <c r="K52" s="1">
        <v>825.18</v>
      </c>
      <c r="L52" s="1">
        <v>723.22</v>
      </c>
      <c r="M52" s="1">
        <v>101.96</v>
      </c>
      <c r="N52" s="20">
        <v>2.81E-2</v>
      </c>
      <c r="O52" s="11">
        <f t="shared" si="0"/>
        <v>23.187557999999999</v>
      </c>
      <c r="P52" s="11">
        <f t="shared" si="1"/>
        <v>125.14755799999999</v>
      </c>
      <c r="Q52" s="11">
        <f t="shared" si="2"/>
        <v>101.96</v>
      </c>
      <c r="R52" s="11">
        <f t="shared" si="3"/>
        <v>113.55377899999999</v>
      </c>
      <c r="S52" s="11">
        <f t="shared" si="4"/>
        <v>23.187557999999999</v>
      </c>
    </row>
    <row r="53" spans="1:19" x14ac:dyDescent="0.2">
      <c r="A53" t="s">
        <v>0</v>
      </c>
      <c r="B53" t="s">
        <v>18</v>
      </c>
      <c r="C53" s="3" t="s">
        <v>472</v>
      </c>
      <c r="D53" t="s">
        <v>480</v>
      </c>
      <c r="E53" t="s">
        <v>5</v>
      </c>
      <c r="F53">
        <v>50259</v>
      </c>
      <c r="G53" t="s">
        <v>476</v>
      </c>
      <c r="H53" s="19">
        <v>27942</v>
      </c>
      <c r="I53" t="s">
        <v>7</v>
      </c>
      <c r="J53">
        <v>1</v>
      </c>
      <c r="K53" s="1">
        <v>3864.93</v>
      </c>
      <c r="L53" s="1">
        <v>3387.38</v>
      </c>
      <c r="M53" s="1">
        <v>477.55</v>
      </c>
      <c r="N53" s="20">
        <v>2.81E-2</v>
      </c>
      <c r="O53" s="11">
        <f t="shared" si="0"/>
        <v>108.60453299999999</v>
      </c>
      <c r="P53" s="11">
        <f t="shared" si="1"/>
        <v>586.15453300000001</v>
      </c>
      <c r="Q53" s="11">
        <f t="shared" si="2"/>
        <v>477.55</v>
      </c>
      <c r="R53" s="11">
        <f t="shared" si="3"/>
        <v>531.85226650000004</v>
      </c>
      <c r="S53" s="11">
        <f t="shared" si="4"/>
        <v>108.60453299999999</v>
      </c>
    </row>
    <row r="54" spans="1:19" x14ac:dyDescent="0.2">
      <c r="A54" t="s">
        <v>0</v>
      </c>
      <c r="B54" t="s">
        <v>18</v>
      </c>
      <c r="C54" s="3" t="s">
        <v>472</v>
      </c>
      <c r="D54" t="s">
        <v>481</v>
      </c>
      <c r="E54" t="s">
        <v>5</v>
      </c>
      <c r="F54">
        <v>5217</v>
      </c>
      <c r="G54" t="s">
        <v>25</v>
      </c>
      <c r="H54" s="19">
        <v>27576</v>
      </c>
      <c r="I54" t="s">
        <v>7</v>
      </c>
      <c r="J54">
        <v>0</v>
      </c>
      <c r="K54" s="1">
        <v>814.61</v>
      </c>
      <c r="L54" s="1">
        <v>723.61</v>
      </c>
      <c r="M54" s="1">
        <v>91</v>
      </c>
      <c r="N54" s="20">
        <v>2.81E-2</v>
      </c>
      <c r="O54" s="11">
        <f t="shared" si="0"/>
        <v>22.890540999999999</v>
      </c>
      <c r="P54" s="11">
        <f t="shared" si="1"/>
        <v>113.890541</v>
      </c>
      <c r="Q54" s="11">
        <f t="shared" si="2"/>
        <v>91</v>
      </c>
      <c r="R54" s="11">
        <f t="shared" si="3"/>
        <v>102.44527049999999</v>
      </c>
      <c r="S54" s="11">
        <f t="shared" si="4"/>
        <v>22.890540999999999</v>
      </c>
    </row>
    <row r="55" spans="1:19" x14ac:dyDescent="0.2">
      <c r="A55" t="s">
        <v>0</v>
      </c>
      <c r="B55" t="s">
        <v>18</v>
      </c>
      <c r="C55" s="3" t="s">
        <v>472</v>
      </c>
      <c r="D55" t="s">
        <v>481</v>
      </c>
      <c r="E55" t="s">
        <v>5</v>
      </c>
      <c r="F55">
        <v>50122</v>
      </c>
      <c r="G55" t="s">
        <v>486</v>
      </c>
      <c r="H55" s="19">
        <v>27576</v>
      </c>
      <c r="I55" t="s">
        <v>7</v>
      </c>
      <c r="J55">
        <v>28</v>
      </c>
      <c r="K55" s="1">
        <v>756.85</v>
      </c>
      <c r="L55" s="1">
        <v>672.31</v>
      </c>
      <c r="M55" s="1">
        <v>84.54</v>
      </c>
      <c r="N55" s="20">
        <v>2.81E-2</v>
      </c>
      <c r="O55" s="11">
        <f t="shared" si="0"/>
        <v>21.267485000000001</v>
      </c>
      <c r="P55" s="11">
        <f t="shared" si="1"/>
        <v>105.80748500000001</v>
      </c>
      <c r="Q55" s="11">
        <f t="shared" si="2"/>
        <v>84.54</v>
      </c>
      <c r="R55" s="11">
        <f t="shared" si="3"/>
        <v>95.173742500000003</v>
      </c>
      <c r="S55" s="11">
        <f t="shared" si="4"/>
        <v>21.267485000000001</v>
      </c>
    </row>
    <row r="56" spans="1:19" x14ac:dyDescent="0.2">
      <c r="A56" t="s">
        <v>0</v>
      </c>
      <c r="B56" t="s">
        <v>18</v>
      </c>
      <c r="C56" s="3" t="s">
        <v>472</v>
      </c>
      <c r="D56" t="s">
        <v>481</v>
      </c>
      <c r="E56" t="s">
        <v>5</v>
      </c>
      <c r="F56">
        <v>50123</v>
      </c>
      <c r="G56" t="s">
        <v>487</v>
      </c>
      <c r="H56" s="19">
        <v>27576</v>
      </c>
      <c r="I56" t="s">
        <v>7</v>
      </c>
      <c r="J56">
        <v>5982</v>
      </c>
      <c r="K56" s="1">
        <v>6250.96</v>
      </c>
      <c r="L56" s="1">
        <v>5552.7</v>
      </c>
      <c r="M56" s="1">
        <v>698.26</v>
      </c>
      <c r="N56" s="20">
        <v>2.81E-2</v>
      </c>
      <c r="O56" s="11">
        <f t="shared" si="0"/>
        <v>175.65197599999999</v>
      </c>
      <c r="P56" s="11">
        <f t="shared" si="1"/>
        <v>873.91197599999998</v>
      </c>
      <c r="Q56" s="11">
        <f t="shared" si="2"/>
        <v>698.26</v>
      </c>
      <c r="R56" s="11">
        <f t="shared" si="3"/>
        <v>786.08598800000004</v>
      </c>
      <c r="S56" s="11">
        <f t="shared" si="4"/>
        <v>175.65197599999999</v>
      </c>
    </row>
    <row r="57" spans="1:19" x14ac:dyDescent="0.2">
      <c r="A57" t="s">
        <v>0</v>
      </c>
      <c r="B57" t="s">
        <v>18</v>
      </c>
      <c r="C57" s="3" t="s">
        <v>472</v>
      </c>
      <c r="D57" t="s">
        <v>481</v>
      </c>
      <c r="E57" t="s">
        <v>5</v>
      </c>
      <c r="F57">
        <v>50124</v>
      </c>
      <c r="G57" t="s">
        <v>44</v>
      </c>
      <c r="H57" s="19">
        <v>27576</v>
      </c>
      <c r="I57" t="s">
        <v>7</v>
      </c>
      <c r="J57">
        <v>1437</v>
      </c>
      <c r="K57" s="1">
        <v>1270.27</v>
      </c>
      <c r="L57" s="1">
        <v>1128.3800000000001</v>
      </c>
      <c r="M57" s="1">
        <v>141.88999999999999</v>
      </c>
      <c r="N57" s="20">
        <v>2.81E-2</v>
      </c>
      <c r="O57" s="11">
        <f t="shared" si="0"/>
        <v>35.694586999999999</v>
      </c>
      <c r="P57" s="11">
        <f t="shared" si="1"/>
        <v>177.584587</v>
      </c>
      <c r="Q57" s="11">
        <f t="shared" si="2"/>
        <v>141.88999999999999</v>
      </c>
      <c r="R57" s="11">
        <f t="shared" si="3"/>
        <v>159.73729349999999</v>
      </c>
      <c r="S57" s="11">
        <f t="shared" si="4"/>
        <v>35.694586999999999</v>
      </c>
    </row>
    <row r="58" spans="1:19" x14ac:dyDescent="0.2">
      <c r="A58" t="s">
        <v>0</v>
      </c>
      <c r="B58" t="s">
        <v>18</v>
      </c>
      <c r="C58" s="3" t="s">
        <v>472</v>
      </c>
      <c r="D58" t="s">
        <v>481</v>
      </c>
      <c r="E58" t="s">
        <v>5</v>
      </c>
      <c r="F58">
        <v>50125</v>
      </c>
      <c r="G58" t="s">
        <v>65</v>
      </c>
      <c r="H58" s="19">
        <v>27576</v>
      </c>
      <c r="I58" t="s">
        <v>7</v>
      </c>
      <c r="J58">
        <v>2</v>
      </c>
      <c r="K58" s="1">
        <v>660.72</v>
      </c>
      <c r="L58" s="1">
        <v>586.91</v>
      </c>
      <c r="M58" s="1">
        <v>73.81</v>
      </c>
      <c r="N58" s="20">
        <v>2.81E-2</v>
      </c>
      <c r="O58" s="11">
        <f t="shared" si="0"/>
        <v>18.566231999999999</v>
      </c>
      <c r="P58" s="11">
        <f t="shared" si="1"/>
        <v>92.376232000000002</v>
      </c>
      <c r="Q58" s="11">
        <f t="shared" si="2"/>
        <v>73.81</v>
      </c>
      <c r="R58" s="11">
        <f t="shared" si="3"/>
        <v>83.093116000000009</v>
      </c>
      <c r="S58" s="11">
        <f t="shared" si="4"/>
        <v>18.566231999999999</v>
      </c>
    </row>
    <row r="59" spans="1:19" x14ac:dyDescent="0.2">
      <c r="A59" t="s">
        <v>0</v>
      </c>
      <c r="B59" t="s">
        <v>18</v>
      </c>
      <c r="C59" s="3" t="s">
        <v>472</v>
      </c>
      <c r="D59" t="s">
        <v>481</v>
      </c>
      <c r="E59" t="s">
        <v>5</v>
      </c>
      <c r="F59">
        <v>50260</v>
      </c>
      <c r="G59" t="s">
        <v>474</v>
      </c>
      <c r="H59" s="19">
        <v>27942</v>
      </c>
      <c r="I59" t="s">
        <v>7</v>
      </c>
      <c r="J59">
        <v>162</v>
      </c>
      <c r="K59" s="1">
        <v>2363.4499999999998</v>
      </c>
      <c r="L59" s="1">
        <v>2071.42</v>
      </c>
      <c r="M59" s="1">
        <v>292.02999999999997</v>
      </c>
      <c r="N59" s="20">
        <v>2.81E-2</v>
      </c>
      <c r="O59" s="11">
        <f t="shared" si="0"/>
        <v>66.412944999999993</v>
      </c>
      <c r="P59" s="11">
        <f t="shared" si="1"/>
        <v>358.44294499999995</v>
      </c>
      <c r="Q59" s="11">
        <f t="shared" si="2"/>
        <v>292.02999999999997</v>
      </c>
      <c r="R59" s="11">
        <f t="shared" si="3"/>
        <v>325.23647249999999</v>
      </c>
      <c r="S59" s="11">
        <f t="shared" si="4"/>
        <v>66.412944999999993</v>
      </c>
    </row>
    <row r="60" spans="1:19" x14ac:dyDescent="0.2">
      <c r="A60" t="s">
        <v>0</v>
      </c>
      <c r="B60" t="s">
        <v>18</v>
      </c>
      <c r="C60" s="3" t="s">
        <v>472</v>
      </c>
      <c r="D60" t="s">
        <v>481</v>
      </c>
      <c r="E60" t="s">
        <v>5</v>
      </c>
      <c r="F60">
        <v>50261</v>
      </c>
      <c r="G60" t="s">
        <v>41</v>
      </c>
      <c r="H60" s="19">
        <v>27942</v>
      </c>
      <c r="I60" t="s">
        <v>7</v>
      </c>
      <c r="J60">
        <v>2516</v>
      </c>
      <c r="K60" s="1">
        <v>2594.3200000000002</v>
      </c>
      <c r="L60" s="1">
        <v>2273.7600000000002</v>
      </c>
      <c r="M60" s="1">
        <v>320.56</v>
      </c>
      <c r="N60" s="20">
        <v>2.81E-2</v>
      </c>
      <c r="O60" s="11">
        <f t="shared" si="0"/>
        <v>72.900392000000011</v>
      </c>
      <c r="P60" s="11">
        <f t="shared" si="1"/>
        <v>393.46039200000001</v>
      </c>
      <c r="Q60" s="11">
        <f t="shared" si="2"/>
        <v>320.56</v>
      </c>
      <c r="R60" s="11">
        <f t="shared" si="3"/>
        <v>357.01019600000001</v>
      </c>
      <c r="S60" s="11">
        <f t="shared" si="4"/>
        <v>72.900392000000011</v>
      </c>
    </row>
    <row r="61" spans="1:19" x14ac:dyDescent="0.2">
      <c r="A61" t="s">
        <v>0</v>
      </c>
      <c r="B61" t="s">
        <v>18</v>
      </c>
      <c r="C61" s="3" t="s">
        <v>472</v>
      </c>
      <c r="D61" t="s">
        <v>481</v>
      </c>
      <c r="E61" t="s">
        <v>5</v>
      </c>
      <c r="F61">
        <v>50262</v>
      </c>
      <c r="G61" t="s">
        <v>478</v>
      </c>
      <c r="H61" s="19">
        <v>27942</v>
      </c>
      <c r="I61" t="s">
        <v>7</v>
      </c>
      <c r="J61">
        <v>4137</v>
      </c>
      <c r="K61" s="1">
        <v>929.01</v>
      </c>
      <c r="L61" s="1">
        <v>814.22</v>
      </c>
      <c r="M61" s="1">
        <v>114.79</v>
      </c>
      <c r="N61" s="20">
        <v>2.81E-2</v>
      </c>
      <c r="O61" s="11">
        <f t="shared" si="0"/>
        <v>26.105180999999998</v>
      </c>
      <c r="P61" s="11">
        <f t="shared" si="1"/>
        <v>140.89518100000001</v>
      </c>
      <c r="Q61" s="11">
        <f t="shared" si="2"/>
        <v>114.79</v>
      </c>
      <c r="R61" s="11">
        <f t="shared" si="3"/>
        <v>127.8425905</v>
      </c>
      <c r="S61" s="11">
        <f t="shared" si="4"/>
        <v>26.105180999999998</v>
      </c>
    </row>
    <row r="62" spans="1:19" x14ac:dyDescent="0.2">
      <c r="A62" t="s">
        <v>0</v>
      </c>
      <c r="B62" t="s">
        <v>18</v>
      </c>
      <c r="C62" s="3" t="s">
        <v>472</v>
      </c>
      <c r="D62" t="s">
        <v>481</v>
      </c>
      <c r="E62" t="s">
        <v>5</v>
      </c>
      <c r="F62">
        <v>50263</v>
      </c>
      <c r="G62" t="s">
        <v>476</v>
      </c>
      <c r="H62" s="19">
        <v>27942</v>
      </c>
      <c r="I62" t="s">
        <v>7</v>
      </c>
      <c r="J62">
        <v>1</v>
      </c>
      <c r="K62" s="1">
        <v>4351.25</v>
      </c>
      <c r="L62" s="1">
        <v>3813.61</v>
      </c>
      <c r="M62" s="1">
        <v>537.64</v>
      </c>
      <c r="N62" s="20">
        <v>2.81E-2</v>
      </c>
      <c r="O62" s="11">
        <f t="shared" si="0"/>
        <v>122.27012499999999</v>
      </c>
      <c r="P62" s="11">
        <f t="shared" si="1"/>
        <v>659.91012499999999</v>
      </c>
      <c r="Q62" s="11">
        <f t="shared" si="2"/>
        <v>537.64</v>
      </c>
      <c r="R62" s="11">
        <f t="shared" si="3"/>
        <v>598.77506249999999</v>
      </c>
      <c r="S62" s="11">
        <f t="shared" si="4"/>
        <v>122.27012499999999</v>
      </c>
    </row>
    <row r="63" spans="1:19" x14ac:dyDescent="0.2">
      <c r="M63" s="2">
        <f>SUM(M4:M62)</f>
        <v>18411.21</v>
      </c>
      <c r="N63" s="20"/>
      <c r="P63" s="13">
        <f>SUM(P4:P62)</f>
        <v>22237.633009000005</v>
      </c>
      <c r="Q63" s="13">
        <f>SUM(Q4:Q62)</f>
        <v>18411.21</v>
      </c>
      <c r="R63" s="11">
        <f t="shared" si="3"/>
        <v>20324.421504500002</v>
      </c>
      <c r="S63" s="13">
        <f>SUM(S4:S62)</f>
        <v>3826.423009000001</v>
      </c>
    </row>
    <row r="67" spans="11:14" x14ac:dyDescent="0.2">
      <c r="K67" s="2">
        <f>SUM(K4:K66)</f>
        <v>129256.53000000001</v>
      </c>
      <c r="L67" s="2">
        <f>SUM(L4:L66)</f>
        <v>110845.32000000002</v>
      </c>
      <c r="M67" s="2">
        <f>K67-L67</f>
        <v>18411.209999999992</v>
      </c>
      <c r="N67" s="13">
        <f>S63</f>
        <v>3826.423009000001</v>
      </c>
    </row>
  </sheetData>
  <mergeCells count="1">
    <mergeCell ref="P1:Q1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2:S34"/>
  <sheetViews>
    <sheetView topLeftCell="B1" workbookViewId="0">
      <selection activeCell="N31" sqref="N31"/>
    </sheetView>
  </sheetViews>
  <sheetFormatPr defaultRowHeight="12.75" x14ac:dyDescent="0.2"/>
  <cols>
    <col min="1" max="1" width="19.85546875" bestFit="1" customWidth="1"/>
    <col min="2" max="2" width="22.7109375" customWidth="1"/>
    <col min="3" max="3" width="19.5703125" customWidth="1"/>
    <col min="4" max="4" width="22.28515625" customWidth="1"/>
    <col min="5" max="5" width="22" bestFit="1" customWidth="1"/>
    <col min="6" max="6" width="13.140625" bestFit="1" customWidth="1"/>
    <col min="7" max="7" width="17.85546875" customWidth="1"/>
    <col min="8" max="8" width="8.140625" customWidth="1"/>
    <col min="9" max="10" width="7.5703125" customWidth="1"/>
    <col min="11" max="11" width="12.28515625" bestFit="1" customWidth="1"/>
    <col min="12" max="12" width="16.7109375" bestFit="1" customWidth="1"/>
    <col min="13" max="13" width="15.140625" bestFit="1" customWidth="1"/>
    <col min="14" max="14" width="17.5703125" bestFit="1" customWidth="1"/>
    <col min="15" max="15" width="22.140625" bestFit="1" customWidth="1"/>
    <col min="16" max="16" width="12.28515625" customWidth="1"/>
    <col min="17" max="17" width="12.28515625" bestFit="1" customWidth="1"/>
    <col min="18" max="18" width="12" customWidth="1"/>
    <col min="19" max="19" width="12.5703125" bestFit="1" customWidth="1"/>
  </cols>
  <sheetData>
    <row r="2" spans="1:19" x14ac:dyDescent="0.2">
      <c r="S2" s="26" t="s">
        <v>460</v>
      </c>
    </row>
    <row r="3" spans="1:19" x14ac:dyDescent="0.2">
      <c r="P3" s="58" t="s">
        <v>325</v>
      </c>
      <c r="Q3" s="58"/>
      <c r="S3" s="26" t="s">
        <v>296</v>
      </c>
    </row>
    <row r="4" spans="1:19" x14ac:dyDescent="0.2">
      <c r="A4" t="s">
        <v>190</v>
      </c>
      <c r="B4" t="s">
        <v>193</v>
      </c>
      <c r="C4" t="s">
        <v>297</v>
      </c>
      <c r="D4" s="14" t="s">
        <v>298</v>
      </c>
      <c r="E4" t="s">
        <v>195</v>
      </c>
      <c r="F4" t="s">
        <v>299</v>
      </c>
      <c r="G4" t="s">
        <v>191</v>
      </c>
      <c r="H4" t="s">
        <v>300</v>
      </c>
      <c r="I4" t="s">
        <v>196</v>
      </c>
      <c r="J4" t="s">
        <v>197</v>
      </c>
      <c r="K4" s="1" t="s">
        <v>198</v>
      </c>
      <c r="L4" s="1" t="s">
        <v>199</v>
      </c>
      <c r="M4" s="1" t="s">
        <v>200</v>
      </c>
      <c r="N4" s="22" t="s">
        <v>293</v>
      </c>
      <c r="O4" s="22" t="s">
        <v>294</v>
      </c>
      <c r="P4" s="17">
        <v>40909</v>
      </c>
      <c r="Q4" s="17">
        <v>41274</v>
      </c>
      <c r="R4" s="12" t="s">
        <v>323</v>
      </c>
      <c r="S4" s="26" t="s">
        <v>302</v>
      </c>
    </row>
    <row r="5" spans="1:19" x14ac:dyDescent="0.2">
      <c r="A5" t="s">
        <v>0</v>
      </c>
      <c r="B5" t="s">
        <v>355</v>
      </c>
      <c r="C5" s="4" t="s">
        <v>488</v>
      </c>
      <c r="D5" t="s">
        <v>489</v>
      </c>
      <c r="E5" t="s">
        <v>5</v>
      </c>
      <c r="F5">
        <v>3911</v>
      </c>
      <c r="G5" t="s">
        <v>490</v>
      </c>
      <c r="H5" s="19">
        <v>29037</v>
      </c>
      <c r="I5" t="s">
        <v>7</v>
      </c>
      <c r="J5">
        <v>1</v>
      </c>
      <c r="K5" s="11">
        <v>23197.13</v>
      </c>
      <c r="L5" s="11">
        <v>16867.580000000002</v>
      </c>
      <c r="M5" s="11">
        <v>6329.55</v>
      </c>
      <c r="N5" s="20">
        <v>2.64E-2</v>
      </c>
      <c r="O5" s="11">
        <f t="shared" ref="O5:O18" si="0">+K5*N5</f>
        <v>612.40423199999998</v>
      </c>
      <c r="P5" s="13">
        <f>+M5+O5</f>
        <v>6941.954232</v>
      </c>
      <c r="Q5" s="11">
        <f>+M5</f>
        <v>6329.55</v>
      </c>
      <c r="R5" s="11">
        <f>+(P5+Q5)/2</f>
        <v>6635.7521159999997</v>
      </c>
      <c r="S5" s="11">
        <f>+K5*N5</f>
        <v>612.40423199999998</v>
      </c>
    </row>
    <row r="6" spans="1:19" x14ac:dyDescent="0.2">
      <c r="A6" t="s">
        <v>0</v>
      </c>
      <c r="B6" t="s">
        <v>355</v>
      </c>
      <c r="C6" s="4" t="s">
        <v>488</v>
      </c>
      <c r="D6" t="s">
        <v>489</v>
      </c>
      <c r="E6" t="s">
        <v>5</v>
      </c>
      <c r="F6">
        <v>4320</v>
      </c>
      <c r="G6" t="s">
        <v>491</v>
      </c>
      <c r="H6" s="19">
        <v>29037</v>
      </c>
      <c r="I6" t="s">
        <v>7</v>
      </c>
      <c r="J6">
        <v>3</v>
      </c>
      <c r="K6" s="11">
        <v>22112.25</v>
      </c>
      <c r="L6" s="11">
        <v>16078.71</v>
      </c>
      <c r="M6" s="11">
        <v>6033.54</v>
      </c>
      <c r="N6" s="20">
        <v>2.64E-2</v>
      </c>
      <c r="O6" s="11">
        <f t="shared" si="0"/>
        <v>583.76340000000005</v>
      </c>
      <c r="P6" s="13">
        <f t="shared" ref="P6:P30" si="1">+M6+O6</f>
        <v>6617.3033999999998</v>
      </c>
      <c r="Q6" s="11">
        <f t="shared" ref="Q6:Q30" si="2">+M6</f>
        <v>6033.54</v>
      </c>
      <c r="R6" s="11">
        <f t="shared" ref="R6:R30" si="3">+(P6+Q6)/2</f>
        <v>6325.4216999999999</v>
      </c>
      <c r="S6" s="11">
        <f t="shared" ref="S6:S30" si="4">+K6*N6</f>
        <v>583.76340000000005</v>
      </c>
    </row>
    <row r="7" spans="1:19" x14ac:dyDescent="0.2">
      <c r="A7" t="s">
        <v>0</v>
      </c>
      <c r="B7" t="s">
        <v>355</v>
      </c>
      <c r="C7" s="4" t="s">
        <v>488</v>
      </c>
      <c r="D7" t="s">
        <v>489</v>
      </c>
      <c r="E7" t="s">
        <v>5</v>
      </c>
      <c r="F7">
        <v>4342</v>
      </c>
      <c r="G7" t="s">
        <v>492</v>
      </c>
      <c r="H7" s="19">
        <v>29037</v>
      </c>
      <c r="I7" t="s">
        <v>7</v>
      </c>
      <c r="J7">
        <v>1</v>
      </c>
      <c r="K7" s="11">
        <v>8953.68</v>
      </c>
      <c r="L7" s="11">
        <v>6510.58</v>
      </c>
      <c r="M7" s="11">
        <v>2443.1</v>
      </c>
      <c r="N7" s="20">
        <v>2.64E-2</v>
      </c>
      <c r="O7" s="11">
        <f t="shared" si="0"/>
        <v>236.377152</v>
      </c>
      <c r="P7" s="13">
        <f t="shared" si="1"/>
        <v>2679.4771519999999</v>
      </c>
      <c r="Q7" s="11">
        <f t="shared" si="2"/>
        <v>2443.1</v>
      </c>
      <c r="R7" s="11">
        <f t="shared" si="3"/>
        <v>2561.2885759999999</v>
      </c>
      <c r="S7" s="11">
        <f t="shared" si="4"/>
        <v>236.377152</v>
      </c>
    </row>
    <row r="8" spans="1:19" x14ac:dyDescent="0.2">
      <c r="A8" t="s">
        <v>0</v>
      </c>
      <c r="B8" t="s">
        <v>355</v>
      </c>
      <c r="C8" s="4" t="s">
        <v>488</v>
      </c>
      <c r="D8" t="s">
        <v>489</v>
      </c>
      <c r="E8" t="s">
        <v>5</v>
      </c>
      <c r="F8">
        <v>21395</v>
      </c>
      <c r="G8" t="s">
        <v>493</v>
      </c>
      <c r="H8" s="19">
        <v>29037</v>
      </c>
      <c r="I8" t="s">
        <v>7</v>
      </c>
      <c r="J8">
        <v>1</v>
      </c>
      <c r="K8" s="11">
        <v>13199.6</v>
      </c>
      <c r="L8" s="11">
        <v>9597.9699999999993</v>
      </c>
      <c r="M8" s="11">
        <v>3601.63</v>
      </c>
      <c r="N8" s="20">
        <v>2.64E-2</v>
      </c>
      <c r="O8" s="11">
        <f t="shared" si="0"/>
        <v>348.46944000000002</v>
      </c>
      <c r="P8" s="13">
        <f t="shared" si="1"/>
        <v>3950.09944</v>
      </c>
      <c r="Q8" s="11">
        <f t="shared" si="2"/>
        <v>3601.63</v>
      </c>
      <c r="R8" s="11">
        <f t="shared" si="3"/>
        <v>3775.86472</v>
      </c>
      <c r="S8" s="11">
        <f t="shared" si="4"/>
        <v>348.46944000000002</v>
      </c>
    </row>
    <row r="9" spans="1:19" x14ac:dyDescent="0.2">
      <c r="A9" t="s">
        <v>0</v>
      </c>
      <c r="B9" t="s">
        <v>355</v>
      </c>
      <c r="C9" s="4" t="s">
        <v>488</v>
      </c>
      <c r="D9" t="s">
        <v>489</v>
      </c>
      <c r="E9" t="s">
        <v>5</v>
      </c>
      <c r="F9">
        <v>21578</v>
      </c>
      <c r="G9" t="s">
        <v>494</v>
      </c>
      <c r="H9" s="19">
        <v>29037</v>
      </c>
      <c r="I9" t="s">
        <v>7</v>
      </c>
      <c r="J9">
        <v>1</v>
      </c>
      <c r="K9" s="11">
        <v>29792.07</v>
      </c>
      <c r="L9" s="11">
        <v>21663.02</v>
      </c>
      <c r="M9" s="11">
        <v>8129.05</v>
      </c>
      <c r="N9" s="20">
        <v>2.64E-2</v>
      </c>
      <c r="O9" s="11">
        <f t="shared" si="0"/>
        <v>786.51064799999995</v>
      </c>
      <c r="P9" s="13">
        <f t="shared" si="1"/>
        <v>8915.5606480000006</v>
      </c>
      <c r="Q9" s="11">
        <f t="shared" si="2"/>
        <v>8129.05</v>
      </c>
      <c r="R9" s="11">
        <f t="shared" si="3"/>
        <v>8522.3053240000008</v>
      </c>
      <c r="S9" s="11">
        <f t="shared" si="4"/>
        <v>786.51064799999995</v>
      </c>
    </row>
    <row r="10" spans="1:19" x14ac:dyDescent="0.2">
      <c r="A10" t="s">
        <v>0</v>
      </c>
      <c r="B10" t="s">
        <v>355</v>
      </c>
      <c r="C10" s="4" t="s">
        <v>488</v>
      </c>
      <c r="D10" t="s">
        <v>489</v>
      </c>
      <c r="E10" t="s">
        <v>5</v>
      </c>
      <c r="F10">
        <v>50615</v>
      </c>
      <c r="G10" t="s">
        <v>495</v>
      </c>
      <c r="H10" s="19">
        <v>29037</v>
      </c>
      <c r="I10" t="s">
        <v>7</v>
      </c>
      <c r="J10">
        <v>1</v>
      </c>
      <c r="K10" s="11">
        <v>5341.81</v>
      </c>
      <c r="L10" s="11">
        <v>3884.25</v>
      </c>
      <c r="M10" s="11">
        <v>1457.56</v>
      </c>
      <c r="N10" s="20">
        <v>2.64E-2</v>
      </c>
      <c r="O10" s="11">
        <f t="shared" si="0"/>
        <v>141.02378400000001</v>
      </c>
      <c r="P10" s="13">
        <f t="shared" si="1"/>
        <v>1598.5837839999999</v>
      </c>
      <c r="Q10" s="11">
        <f t="shared" si="2"/>
        <v>1457.56</v>
      </c>
      <c r="R10" s="11">
        <f t="shared" si="3"/>
        <v>1528.0718919999999</v>
      </c>
      <c r="S10" s="11">
        <f t="shared" si="4"/>
        <v>141.02378400000001</v>
      </c>
    </row>
    <row r="11" spans="1:19" x14ac:dyDescent="0.2">
      <c r="A11" t="s">
        <v>0</v>
      </c>
      <c r="B11" t="s">
        <v>355</v>
      </c>
      <c r="C11" s="4" t="s">
        <v>488</v>
      </c>
      <c r="D11" t="s">
        <v>489</v>
      </c>
      <c r="E11" t="s">
        <v>5</v>
      </c>
      <c r="F11">
        <v>50616</v>
      </c>
      <c r="G11" t="s">
        <v>496</v>
      </c>
      <c r="H11" s="19">
        <v>29037</v>
      </c>
      <c r="I11" t="s">
        <v>7</v>
      </c>
      <c r="J11">
        <v>3</v>
      </c>
      <c r="K11" s="11">
        <v>8222.32</v>
      </c>
      <c r="L11" s="11">
        <v>5978.78</v>
      </c>
      <c r="M11" s="11">
        <v>2243.54</v>
      </c>
      <c r="N11" s="20">
        <v>2.64E-2</v>
      </c>
      <c r="O11" s="11">
        <f t="shared" si="0"/>
        <v>217.06924799999999</v>
      </c>
      <c r="P11" s="13">
        <f t="shared" si="1"/>
        <v>2460.6092479999998</v>
      </c>
      <c r="Q11" s="11">
        <f t="shared" si="2"/>
        <v>2243.54</v>
      </c>
      <c r="R11" s="11">
        <f t="shared" si="3"/>
        <v>2352.0746239999999</v>
      </c>
      <c r="S11" s="11">
        <f t="shared" si="4"/>
        <v>217.06924799999999</v>
      </c>
    </row>
    <row r="12" spans="1:19" x14ac:dyDescent="0.2">
      <c r="A12" t="s">
        <v>0</v>
      </c>
      <c r="B12" t="s">
        <v>355</v>
      </c>
      <c r="C12" s="4" t="s">
        <v>488</v>
      </c>
      <c r="D12" t="s">
        <v>489</v>
      </c>
      <c r="E12" t="s">
        <v>5</v>
      </c>
      <c r="F12">
        <v>50617</v>
      </c>
      <c r="G12" t="s">
        <v>497</v>
      </c>
      <c r="H12" s="19">
        <v>29037</v>
      </c>
      <c r="I12" t="s">
        <v>7</v>
      </c>
      <c r="J12">
        <v>0</v>
      </c>
      <c r="K12" s="11">
        <v>0</v>
      </c>
      <c r="L12" s="11">
        <v>0</v>
      </c>
      <c r="M12" s="11">
        <v>0</v>
      </c>
      <c r="N12" s="20">
        <v>2.64E-2</v>
      </c>
      <c r="O12" s="11">
        <f t="shared" si="0"/>
        <v>0</v>
      </c>
      <c r="P12" s="13">
        <f t="shared" si="1"/>
        <v>0</v>
      </c>
      <c r="Q12" s="11">
        <f t="shared" si="2"/>
        <v>0</v>
      </c>
      <c r="R12" s="11">
        <f t="shared" si="3"/>
        <v>0</v>
      </c>
      <c r="S12" s="11">
        <f t="shared" si="4"/>
        <v>0</v>
      </c>
    </row>
    <row r="13" spans="1:19" x14ac:dyDescent="0.2">
      <c r="A13" t="s">
        <v>0</v>
      </c>
      <c r="B13" t="s">
        <v>355</v>
      </c>
      <c r="C13" s="4" t="s">
        <v>488</v>
      </c>
      <c r="D13" t="s">
        <v>489</v>
      </c>
      <c r="E13" t="s">
        <v>5</v>
      </c>
      <c r="F13">
        <v>50618</v>
      </c>
      <c r="G13" t="s">
        <v>498</v>
      </c>
      <c r="H13" s="19">
        <v>29037</v>
      </c>
      <c r="I13" t="s">
        <v>7</v>
      </c>
      <c r="J13">
        <v>1</v>
      </c>
      <c r="K13" s="11">
        <v>5496.3</v>
      </c>
      <c r="L13" s="11">
        <v>3996.58</v>
      </c>
      <c r="M13" s="11">
        <v>1499.72</v>
      </c>
      <c r="N13" s="20">
        <v>2.64E-2</v>
      </c>
      <c r="O13" s="11">
        <f t="shared" si="0"/>
        <v>145.10231999999999</v>
      </c>
      <c r="P13" s="13">
        <f t="shared" si="1"/>
        <v>1644.82232</v>
      </c>
      <c r="Q13" s="11">
        <f t="shared" si="2"/>
        <v>1499.72</v>
      </c>
      <c r="R13" s="11">
        <f t="shared" si="3"/>
        <v>1572.27116</v>
      </c>
      <c r="S13" s="11">
        <f t="shared" si="4"/>
        <v>145.10231999999999</v>
      </c>
    </row>
    <row r="14" spans="1:19" x14ac:dyDescent="0.2">
      <c r="A14" t="s">
        <v>0</v>
      </c>
      <c r="B14" t="s">
        <v>355</v>
      </c>
      <c r="C14" s="4" t="s">
        <v>488</v>
      </c>
      <c r="D14" t="s">
        <v>489</v>
      </c>
      <c r="E14" t="s">
        <v>5</v>
      </c>
      <c r="F14">
        <v>50619</v>
      </c>
      <c r="G14" t="s">
        <v>499</v>
      </c>
      <c r="H14" s="19">
        <v>29037</v>
      </c>
      <c r="I14" t="s">
        <v>7</v>
      </c>
      <c r="J14">
        <v>1</v>
      </c>
      <c r="K14" s="11">
        <v>466.71</v>
      </c>
      <c r="L14" s="11">
        <v>339.36</v>
      </c>
      <c r="M14" s="11">
        <v>127.35</v>
      </c>
      <c r="N14" s="20">
        <v>2.64E-2</v>
      </c>
      <c r="O14" s="11">
        <f t="shared" si="0"/>
        <v>12.321143999999999</v>
      </c>
      <c r="P14" s="13">
        <f t="shared" si="1"/>
        <v>139.671144</v>
      </c>
      <c r="Q14" s="11">
        <f t="shared" si="2"/>
        <v>127.35</v>
      </c>
      <c r="R14" s="11">
        <f t="shared" si="3"/>
        <v>133.510572</v>
      </c>
      <c r="S14" s="11">
        <f t="shared" si="4"/>
        <v>12.321143999999999</v>
      </c>
    </row>
    <row r="15" spans="1:19" x14ac:dyDescent="0.2">
      <c r="A15" t="s">
        <v>0</v>
      </c>
      <c r="B15" t="s">
        <v>355</v>
      </c>
      <c r="C15" s="4" t="s">
        <v>488</v>
      </c>
      <c r="D15" t="s">
        <v>489</v>
      </c>
      <c r="E15" t="s">
        <v>5</v>
      </c>
      <c r="F15">
        <v>50620</v>
      </c>
      <c r="G15" t="s">
        <v>500</v>
      </c>
      <c r="H15" s="19">
        <v>29037</v>
      </c>
      <c r="I15" t="s">
        <v>7</v>
      </c>
      <c r="J15">
        <v>1</v>
      </c>
      <c r="K15" s="11">
        <v>25234.06</v>
      </c>
      <c r="L15" s="11">
        <v>18348.71</v>
      </c>
      <c r="M15" s="11">
        <v>6885.35</v>
      </c>
      <c r="N15" s="20">
        <v>2.64E-2</v>
      </c>
      <c r="O15" s="11">
        <f t="shared" si="0"/>
        <v>666.17918400000008</v>
      </c>
      <c r="P15" s="13">
        <f t="shared" si="1"/>
        <v>7551.5291840000009</v>
      </c>
      <c r="Q15" s="11">
        <f t="shared" si="2"/>
        <v>6885.35</v>
      </c>
      <c r="R15" s="11">
        <f t="shared" si="3"/>
        <v>7218.4395920000006</v>
      </c>
      <c r="S15" s="11">
        <f t="shared" si="4"/>
        <v>666.17918400000008</v>
      </c>
    </row>
    <row r="16" spans="1:19" x14ac:dyDescent="0.2">
      <c r="A16" t="s">
        <v>0</v>
      </c>
      <c r="B16" t="s">
        <v>355</v>
      </c>
      <c r="C16" s="4" t="s">
        <v>488</v>
      </c>
      <c r="D16" t="s">
        <v>489</v>
      </c>
      <c r="E16" t="s">
        <v>5</v>
      </c>
      <c r="F16">
        <v>50621</v>
      </c>
      <c r="G16" t="s">
        <v>501</v>
      </c>
      <c r="H16" s="19">
        <v>29037</v>
      </c>
      <c r="I16" t="s">
        <v>7</v>
      </c>
      <c r="J16">
        <v>2</v>
      </c>
      <c r="K16" s="11">
        <v>12632.09</v>
      </c>
      <c r="L16" s="11">
        <v>9185.31</v>
      </c>
      <c r="M16" s="11">
        <v>3446.78</v>
      </c>
      <c r="N16" s="20">
        <v>2.64E-2</v>
      </c>
      <c r="O16" s="11">
        <f t="shared" si="0"/>
        <v>333.48717599999998</v>
      </c>
      <c r="P16" s="13">
        <f t="shared" si="1"/>
        <v>3780.2671760000003</v>
      </c>
      <c r="Q16" s="11">
        <f t="shared" si="2"/>
        <v>3446.78</v>
      </c>
      <c r="R16" s="11">
        <f t="shared" si="3"/>
        <v>3613.523588</v>
      </c>
      <c r="S16" s="11">
        <f t="shared" si="4"/>
        <v>333.48717599999998</v>
      </c>
    </row>
    <row r="17" spans="1:19" x14ac:dyDescent="0.2">
      <c r="A17" t="s">
        <v>0</v>
      </c>
      <c r="B17" t="s">
        <v>355</v>
      </c>
      <c r="C17" s="4" t="s">
        <v>488</v>
      </c>
      <c r="D17" t="s">
        <v>489</v>
      </c>
      <c r="E17" t="s">
        <v>5</v>
      </c>
      <c r="F17">
        <v>4885400</v>
      </c>
      <c r="G17" t="s">
        <v>502</v>
      </c>
      <c r="H17" s="19">
        <v>29037</v>
      </c>
      <c r="I17" t="s">
        <v>7</v>
      </c>
      <c r="J17">
        <v>1</v>
      </c>
      <c r="K17" s="11">
        <v>62089.9</v>
      </c>
      <c r="L17" s="11">
        <v>45148.09</v>
      </c>
      <c r="M17" s="11">
        <v>16941.810000000001</v>
      </c>
      <c r="N17" s="20">
        <v>2.64E-2</v>
      </c>
      <c r="O17" s="11">
        <f t="shared" si="0"/>
        <v>1639.17336</v>
      </c>
      <c r="P17" s="13">
        <f t="shared" si="1"/>
        <v>18580.983360000002</v>
      </c>
      <c r="Q17" s="11">
        <f t="shared" si="2"/>
        <v>16941.810000000001</v>
      </c>
      <c r="R17" s="11">
        <f t="shared" si="3"/>
        <v>17761.396680000002</v>
      </c>
      <c r="S17" s="11">
        <f t="shared" si="4"/>
        <v>1639.17336</v>
      </c>
    </row>
    <row r="18" spans="1:19" x14ac:dyDescent="0.2">
      <c r="A18" t="s">
        <v>0</v>
      </c>
      <c r="B18" t="s">
        <v>355</v>
      </c>
      <c r="C18" s="4" t="s">
        <v>488</v>
      </c>
      <c r="D18" t="s">
        <v>489</v>
      </c>
      <c r="E18" t="s">
        <v>5</v>
      </c>
      <c r="F18">
        <v>4885423</v>
      </c>
      <c r="G18" t="s">
        <v>503</v>
      </c>
      <c r="H18" s="19">
        <v>29037</v>
      </c>
      <c r="I18" t="s">
        <v>7</v>
      </c>
      <c r="J18">
        <v>1</v>
      </c>
      <c r="K18" s="11">
        <v>683.39</v>
      </c>
      <c r="L18" s="11">
        <v>496.92</v>
      </c>
      <c r="M18" s="11">
        <v>186.47</v>
      </c>
      <c r="N18" s="20">
        <v>2.64E-2</v>
      </c>
      <c r="O18" s="11">
        <f t="shared" si="0"/>
        <v>18.041495999999999</v>
      </c>
      <c r="P18" s="13">
        <f t="shared" si="1"/>
        <v>204.51149599999999</v>
      </c>
      <c r="Q18" s="11">
        <f t="shared" si="2"/>
        <v>186.47</v>
      </c>
      <c r="R18" s="11">
        <f t="shared" si="3"/>
        <v>195.490748</v>
      </c>
      <c r="S18" s="11">
        <f t="shared" si="4"/>
        <v>18.041495999999999</v>
      </c>
    </row>
    <row r="19" spans="1:19" x14ac:dyDescent="0.2">
      <c r="A19" t="s">
        <v>0</v>
      </c>
      <c r="B19" t="s">
        <v>8</v>
      </c>
      <c r="C19" s="4" t="s">
        <v>504</v>
      </c>
      <c r="D19" t="s">
        <v>505</v>
      </c>
      <c r="E19" t="s">
        <v>5</v>
      </c>
      <c r="F19">
        <v>4641</v>
      </c>
      <c r="G19" t="s">
        <v>506</v>
      </c>
      <c r="H19" s="19">
        <v>29037</v>
      </c>
      <c r="I19" t="s">
        <v>7</v>
      </c>
      <c r="J19">
        <v>1</v>
      </c>
      <c r="K19" s="11">
        <v>188.16</v>
      </c>
      <c r="L19" s="11">
        <v>150.61000000000001</v>
      </c>
      <c r="M19" s="11">
        <v>37.549999999999997</v>
      </c>
      <c r="N19" s="20">
        <v>3.0300000000000001E-2</v>
      </c>
      <c r="O19" s="11">
        <f>+K19*N19</f>
        <v>5.7012479999999996</v>
      </c>
      <c r="P19" s="13">
        <f t="shared" si="1"/>
        <v>43.251247999999997</v>
      </c>
      <c r="Q19" s="11">
        <f t="shared" si="2"/>
        <v>37.549999999999997</v>
      </c>
      <c r="R19" s="11">
        <f t="shared" si="3"/>
        <v>40.400623999999993</v>
      </c>
      <c r="S19" s="11">
        <f t="shared" si="4"/>
        <v>5.7012479999999996</v>
      </c>
    </row>
    <row r="20" spans="1:19" x14ac:dyDescent="0.2">
      <c r="A20" t="s">
        <v>0</v>
      </c>
      <c r="B20" t="s">
        <v>8</v>
      </c>
      <c r="C20" s="4" t="s">
        <v>504</v>
      </c>
      <c r="D20" t="s">
        <v>505</v>
      </c>
      <c r="E20" t="s">
        <v>5</v>
      </c>
      <c r="F20">
        <v>4644</v>
      </c>
      <c r="G20" t="s">
        <v>507</v>
      </c>
      <c r="H20" s="19">
        <v>29037</v>
      </c>
      <c r="I20" t="s">
        <v>7</v>
      </c>
      <c r="J20">
        <v>1</v>
      </c>
      <c r="K20" s="11">
        <v>4820.1000000000004</v>
      </c>
      <c r="L20" s="11">
        <v>3858.28</v>
      </c>
      <c r="M20" s="11">
        <v>961.82</v>
      </c>
      <c r="N20" s="20">
        <v>3.0300000000000001E-2</v>
      </c>
      <c r="O20" s="11">
        <f t="shared" ref="O20:O30" si="5">+K20*N20</f>
        <v>146.04903000000002</v>
      </c>
      <c r="P20" s="13">
        <f t="shared" si="1"/>
        <v>1107.8690300000001</v>
      </c>
      <c r="Q20" s="11">
        <f t="shared" si="2"/>
        <v>961.82</v>
      </c>
      <c r="R20" s="11">
        <f t="shared" si="3"/>
        <v>1034.844515</v>
      </c>
      <c r="S20" s="11">
        <f t="shared" si="4"/>
        <v>146.04903000000002</v>
      </c>
    </row>
    <row r="21" spans="1:19" x14ac:dyDescent="0.2">
      <c r="A21" t="s">
        <v>0</v>
      </c>
      <c r="B21" t="s">
        <v>8</v>
      </c>
      <c r="C21" s="4" t="s">
        <v>504</v>
      </c>
      <c r="D21" t="s">
        <v>505</v>
      </c>
      <c r="E21" t="s">
        <v>5</v>
      </c>
      <c r="F21">
        <v>24002</v>
      </c>
      <c r="G21" t="s">
        <v>508</v>
      </c>
      <c r="H21" s="19">
        <v>29037</v>
      </c>
      <c r="I21" t="s">
        <v>7</v>
      </c>
      <c r="J21">
        <v>28</v>
      </c>
      <c r="K21" s="11">
        <v>408059.2</v>
      </c>
      <c r="L21" s="11">
        <v>326633.53999999998</v>
      </c>
      <c r="M21" s="11">
        <v>81425.66</v>
      </c>
      <c r="N21" s="20">
        <v>3.0300000000000001E-2</v>
      </c>
      <c r="O21" s="11">
        <f t="shared" si="5"/>
        <v>12364.19376</v>
      </c>
      <c r="P21" s="13">
        <f t="shared" si="1"/>
        <v>93789.853759999998</v>
      </c>
      <c r="Q21" s="11">
        <f t="shared" si="2"/>
        <v>81425.66</v>
      </c>
      <c r="R21" s="11">
        <f t="shared" si="3"/>
        <v>87607.756880000001</v>
      </c>
      <c r="S21" s="11">
        <f t="shared" si="4"/>
        <v>12364.19376</v>
      </c>
    </row>
    <row r="22" spans="1:19" x14ac:dyDescent="0.2">
      <c r="A22" t="s">
        <v>0</v>
      </c>
      <c r="B22" t="s">
        <v>8</v>
      </c>
      <c r="C22" s="4" t="s">
        <v>504</v>
      </c>
      <c r="D22" t="s">
        <v>505</v>
      </c>
      <c r="E22" t="s">
        <v>5</v>
      </c>
      <c r="F22">
        <v>24003</v>
      </c>
      <c r="G22" t="s">
        <v>509</v>
      </c>
      <c r="H22" s="19">
        <v>29037</v>
      </c>
      <c r="I22" t="s">
        <v>7</v>
      </c>
      <c r="J22">
        <v>1</v>
      </c>
      <c r="K22" s="11">
        <v>64801.88</v>
      </c>
      <c r="L22" s="11">
        <v>51871.07</v>
      </c>
      <c r="M22" s="11">
        <v>12930.81</v>
      </c>
      <c r="N22" s="20">
        <v>3.0300000000000001E-2</v>
      </c>
      <c r="O22" s="11">
        <f t="shared" si="5"/>
        <v>1963.4969639999999</v>
      </c>
      <c r="P22" s="13">
        <f t="shared" si="1"/>
        <v>14894.306963999999</v>
      </c>
      <c r="Q22" s="11">
        <f t="shared" si="2"/>
        <v>12930.81</v>
      </c>
      <c r="R22" s="11">
        <f t="shared" si="3"/>
        <v>13912.558482</v>
      </c>
      <c r="S22" s="11">
        <f t="shared" si="4"/>
        <v>1963.4969639999999</v>
      </c>
    </row>
    <row r="23" spans="1:19" x14ac:dyDescent="0.2">
      <c r="A23" t="s">
        <v>0</v>
      </c>
      <c r="B23" t="s">
        <v>8</v>
      </c>
      <c r="C23" s="4" t="s">
        <v>504</v>
      </c>
      <c r="D23" t="s">
        <v>505</v>
      </c>
      <c r="E23" t="s">
        <v>5</v>
      </c>
      <c r="F23">
        <v>50655</v>
      </c>
      <c r="G23" t="s">
        <v>510</v>
      </c>
      <c r="H23" s="19">
        <v>29037</v>
      </c>
      <c r="I23" t="s">
        <v>7</v>
      </c>
      <c r="J23">
        <v>3</v>
      </c>
      <c r="K23" s="11">
        <v>1833.26</v>
      </c>
      <c r="L23" s="11">
        <v>1467.44</v>
      </c>
      <c r="M23" s="11">
        <v>365.82</v>
      </c>
      <c r="N23" s="20">
        <v>3.0300000000000001E-2</v>
      </c>
      <c r="O23" s="11">
        <f t="shared" si="5"/>
        <v>55.547778000000001</v>
      </c>
      <c r="P23" s="13">
        <f t="shared" si="1"/>
        <v>421.36777799999999</v>
      </c>
      <c r="Q23" s="11">
        <f t="shared" si="2"/>
        <v>365.82</v>
      </c>
      <c r="R23" s="11">
        <f t="shared" si="3"/>
        <v>393.59388899999999</v>
      </c>
      <c r="S23" s="11">
        <f t="shared" si="4"/>
        <v>55.547778000000001</v>
      </c>
    </row>
    <row r="24" spans="1:19" x14ac:dyDescent="0.2">
      <c r="A24" t="s">
        <v>0</v>
      </c>
      <c r="B24" t="s">
        <v>8</v>
      </c>
      <c r="C24" s="4" t="s">
        <v>504</v>
      </c>
      <c r="D24" t="s">
        <v>505</v>
      </c>
      <c r="E24" t="s">
        <v>5</v>
      </c>
      <c r="F24">
        <v>50656</v>
      </c>
      <c r="G24" t="s">
        <v>511</v>
      </c>
      <c r="H24" s="19">
        <v>29037</v>
      </c>
      <c r="I24" t="s">
        <v>7</v>
      </c>
      <c r="J24">
        <v>6</v>
      </c>
      <c r="K24" s="11">
        <v>5296.21</v>
      </c>
      <c r="L24" s="11">
        <v>4239.38</v>
      </c>
      <c r="M24" s="11">
        <v>1056.83</v>
      </c>
      <c r="N24" s="20">
        <v>3.0300000000000001E-2</v>
      </c>
      <c r="O24" s="11">
        <f t="shared" si="5"/>
        <v>160.47516300000001</v>
      </c>
      <c r="P24" s="13">
        <f t="shared" si="1"/>
        <v>1217.305163</v>
      </c>
      <c r="Q24" s="11">
        <f t="shared" si="2"/>
        <v>1056.83</v>
      </c>
      <c r="R24" s="11">
        <f t="shared" si="3"/>
        <v>1137.0675815</v>
      </c>
      <c r="S24" s="11">
        <f t="shared" si="4"/>
        <v>160.47516300000001</v>
      </c>
    </row>
    <row r="25" spans="1:19" x14ac:dyDescent="0.2">
      <c r="A25" t="s">
        <v>0</v>
      </c>
      <c r="B25" t="s">
        <v>8</v>
      </c>
      <c r="C25" s="4" t="s">
        <v>504</v>
      </c>
      <c r="D25" t="s">
        <v>505</v>
      </c>
      <c r="E25" t="s">
        <v>5</v>
      </c>
      <c r="F25">
        <v>50657</v>
      </c>
      <c r="G25" t="s">
        <v>65</v>
      </c>
      <c r="H25" s="19">
        <v>29037</v>
      </c>
      <c r="I25" t="s">
        <v>7</v>
      </c>
      <c r="J25">
        <v>2</v>
      </c>
      <c r="K25" s="11">
        <v>3434.89</v>
      </c>
      <c r="L25" s="11">
        <v>2749.48</v>
      </c>
      <c r="M25" s="11">
        <v>685.41</v>
      </c>
      <c r="N25" s="20">
        <v>3.0300000000000001E-2</v>
      </c>
      <c r="O25" s="11">
        <f t="shared" si="5"/>
        <v>104.077167</v>
      </c>
      <c r="P25" s="13">
        <f t="shared" si="1"/>
        <v>789.487167</v>
      </c>
      <c r="Q25" s="11">
        <f t="shared" si="2"/>
        <v>685.41</v>
      </c>
      <c r="R25" s="11">
        <f t="shared" si="3"/>
        <v>737.44858350000004</v>
      </c>
      <c r="S25" s="11">
        <f t="shared" si="4"/>
        <v>104.077167</v>
      </c>
    </row>
    <row r="26" spans="1:19" x14ac:dyDescent="0.2">
      <c r="A26" t="s">
        <v>0</v>
      </c>
      <c r="B26" t="s">
        <v>512</v>
      </c>
      <c r="C26" s="4" t="s">
        <v>488</v>
      </c>
      <c r="D26" t="s">
        <v>489</v>
      </c>
      <c r="E26" t="s">
        <v>5</v>
      </c>
      <c r="F26">
        <v>50555</v>
      </c>
      <c r="G26" t="s">
        <v>513</v>
      </c>
      <c r="H26" s="19">
        <v>29037</v>
      </c>
      <c r="I26" t="s">
        <v>7</v>
      </c>
      <c r="J26">
        <v>0</v>
      </c>
      <c r="K26" s="11">
        <v>7630.49</v>
      </c>
      <c r="L26" s="11">
        <v>5736.11</v>
      </c>
      <c r="M26" s="11">
        <v>1894.38</v>
      </c>
      <c r="N26" s="20">
        <v>2.4299999999999999E-2</v>
      </c>
      <c r="O26" s="11">
        <f t="shared" si="5"/>
        <v>185.42090699999997</v>
      </c>
      <c r="P26" s="13">
        <f t="shared" si="1"/>
        <v>2079.8009070000003</v>
      </c>
      <c r="Q26" s="11">
        <f t="shared" si="2"/>
        <v>1894.38</v>
      </c>
      <c r="R26" s="11">
        <f t="shared" si="3"/>
        <v>1987.0904535000002</v>
      </c>
      <c r="S26" s="11">
        <f t="shared" si="4"/>
        <v>185.42090699999997</v>
      </c>
    </row>
    <row r="27" spans="1:19" x14ac:dyDescent="0.2">
      <c r="A27" t="s">
        <v>0</v>
      </c>
      <c r="B27" t="s">
        <v>18</v>
      </c>
      <c r="C27" s="4" t="s">
        <v>504</v>
      </c>
      <c r="D27" t="s">
        <v>505</v>
      </c>
      <c r="E27" t="s">
        <v>5</v>
      </c>
      <c r="F27">
        <v>50695</v>
      </c>
      <c r="G27" t="s">
        <v>514</v>
      </c>
      <c r="H27" s="19">
        <v>29037</v>
      </c>
      <c r="I27" t="s">
        <v>7</v>
      </c>
      <c r="J27">
        <v>1</v>
      </c>
      <c r="K27" s="11">
        <v>45257.66</v>
      </c>
      <c r="L27" s="11">
        <v>37802.81</v>
      </c>
      <c r="M27" s="11">
        <v>7454.85</v>
      </c>
      <c r="N27" s="20">
        <v>2.81E-2</v>
      </c>
      <c r="O27" s="11">
        <f t="shared" si="5"/>
        <v>1271.7402460000001</v>
      </c>
      <c r="P27" s="13">
        <f t="shared" si="1"/>
        <v>8726.5902459999998</v>
      </c>
      <c r="Q27" s="11">
        <f t="shared" si="2"/>
        <v>7454.85</v>
      </c>
      <c r="R27" s="11">
        <f t="shared" si="3"/>
        <v>8090.7201230000001</v>
      </c>
      <c r="S27" s="11">
        <f t="shared" si="4"/>
        <v>1271.7402460000001</v>
      </c>
    </row>
    <row r="28" spans="1:19" x14ac:dyDescent="0.2">
      <c r="A28" t="s">
        <v>0</v>
      </c>
      <c r="B28" t="s">
        <v>18</v>
      </c>
      <c r="C28" s="4" t="s">
        <v>504</v>
      </c>
      <c r="D28" t="s">
        <v>505</v>
      </c>
      <c r="E28" t="s">
        <v>5</v>
      </c>
      <c r="F28">
        <v>50696</v>
      </c>
      <c r="G28" t="s">
        <v>515</v>
      </c>
      <c r="H28" s="19">
        <v>29037</v>
      </c>
      <c r="I28" t="s">
        <v>7</v>
      </c>
      <c r="J28">
        <v>1</v>
      </c>
      <c r="K28" s="11">
        <v>131388.82</v>
      </c>
      <c r="L28" s="11">
        <v>109746.42</v>
      </c>
      <c r="M28" s="11">
        <v>21642.400000000001</v>
      </c>
      <c r="N28" s="20">
        <v>2.81E-2</v>
      </c>
      <c r="O28" s="11">
        <f t="shared" si="5"/>
        <v>3692.025842</v>
      </c>
      <c r="P28" s="13">
        <f t="shared" si="1"/>
        <v>25334.425842000001</v>
      </c>
      <c r="Q28" s="11">
        <f t="shared" si="2"/>
        <v>21642.400000000001</v>
      </c>
      <c r="R28" s="11">
        <f t="shared" si="3"/>
        <v>23488.412921000003</v>
      </c>
      <c r="S28" s="11">
        <f t="shared" si="4"/>
        <v>3692.025842</v>
      </c>
    </row>
    <row r="29" spans="1:19" x14ac:dyDescent="0.2">
      <c r="A29" t="s">
        <v>0</v>
      </c>
      <c r="B29" t="s">
        <v>18</v>
      </c>
      <c r="C29" s="4" t="s">
        <v>504</v>
      </c>
      <c r="D29" t="s">
        <v>505</v>
      </c>
      <c r="E29" t="s">
        <v>5</v>
      </c>
      <c r="F29">
        <v>50697</v>
      </c>
      <c r="G29" t="s">
        <v>516</v>
      </c>
      <c r="H29" s="19">
        <v>29037</v>
      </c>
      <c r="I29" t="s">
        <v>7</v>
      </c>
      <c r="J29">
        <v>37220</v>
      </c>
      <c r="K29" s="11">
        <v>13880.58</v>
      </c>
      <c r="L29" s="11">
        <v>11594.17</v>
      </c>
      <c r="M29" s="11">
        <v>2286.41</v>
      </c>
      <c r="N29" s="20">
        <v>2.81E-2</v>
      </c>
      <c r="O29" s="11">
        <f t="shared" si="5"/>
        <v>390.04429799999997</v>
      </c>
      <c r="P29" s="13">
        <f t="shared" si="1"/>
        <v>2676.4542979999997</v>
      </c>
      <c r="Q29" s="11">
        <f t="shared" si="2"/>
        <v>2286.41</v>
      </c>
      <c r="R29" s="11">
        <f t="shared" si="3"/>
        <v>2481.4321489999998</v>
      </c>
      <c r="S29" s="11">
        <f t="shared" si="4"/>
        <v>390.04429799999997</v>
      </c>
    </row>
    <row r="30" spans="1:19" x14ac:dyDescent="0.2">
      <c r="A30" t="s">
        <v>0</v>
      </c>
      <c r="B30" t="s">
        <v>18</v>
      </c>
      <c r="C30" s="4" t="s">
        <v>504</v>
      </c>
      <c r="D30" t="s">
        <v>505</v>
      </c>
      <c r="E30" t="s">
        <v>5</v>
      </c>
      <c r="F30">
        <v>50698</v>
      </c>
      <c r="G30" t="s">
        <v>517</v>
      </c>
      <c r="H30" s="19">
        <v>29037</v>
      </c>
      <c r="I30" t="s">
        <v>7</v>
      </c>
      <c r="J30">
        <v>0</v>
      </c>
      <c r="K30" s="1">
        <v>0</v>
      </c>
      <c r="L30" s="1">
        <v>0</v>
      </c>
      <c r="M30" s="1">
        <v>0</v>
      </c>
      <c r="N30" s="20">
        <v>2.81E-2</v>
      </c>
      <c r="O30" s="11">
        <f t="shared" si="5"/>
        <v>0</v>
      </c>
      <c r="P30" s="13">
        <f t="shared" si="1"/>
        <v>0</v>
      </c>
      <c r="Q30" s="11">
        <f t="shared" si="2"/>
        <v>0</v>
      </c>
      <c r="R30" s="11">
        <f t="shared" si="3"/>
        <v>0</v>
      </c>
      <c r="S30" s="11">
        <f t="shared" si="4"/>
        <v>0</v>
      </c>
    </row>
    <row r="31" spans="1:19" x14ac:dyDescent="0.2">
      <c r="P31" s="13">
        <f>SUM(P5:P30)</f>
        <v>216146.08498700001</v>
      </c>
      <c r="Q31" s="11">
        <f>SUM(Q5:Q30)</f>
        <v>190067.39</v>
      </c>
      <c r="R31" s="11">
        <f>SUM(R5:R30)</f>
        <v>203106.73749350003</v>
      </c>
      <c r="S31" s="13">
        <f>SUM(S5:S30)</f>
        <v>26078.694986999999</v>
      </c>
    </row>
    <row r="34" spans="11:14" x14ac:dyDescent="0.2">
      <c r="K34" s="13">
        <f>SUM(K5:K33)</f>
        <v>904012.55999999994</v>
      </c>
      <c r="L34" s="13">
        <f>SUM(L5:L33)</f>
        <v>713945.16999999993</v>
      </c>
      <c r="M34" s="13">
        <f>K34-L34</f>
        <v>190067.39</v>
      </c>
      <c r="N34" s="13">
        <f>S31</f>
        <v>26078.694986999999</v>
      </c>
    </row>
  </sheetData>
  <mergeCells count="1">
    <mergeCell ref="P3:Q3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S26"/>
  <sheetViews>
    <sheetView topLeftCell="B1" workbookViewId="0">
      <selection activeCell="N6" sqref="N6:N21"/>
    </sheetView>
  </sheetViews>
  <sheetFormatPr defaultRowHeight="12.75" x14ac:dyDescent="0.2"/>
  <cols>
    <col min="1" max="1" width="19.85546875" bestFit="1" customWidth="1"/>
    <col min="2" max="2" width="22.42578125" customWidth="1"/>
    <col min="3" max="3" width="14.28515625" customWidth="1"/>
    <col min="4" max="4" width="27.5703125" customWidth="1"/>
    <col min="5" max="5" width="18" customWidth="1"/>
    <col min="6" max="6" width="9" bestFit="1" customWidth="1"/>
    <col min="7" max="7" width="24.7109375" customWidth="1"/>
    <col min="8" max="8" width="8.140625" bestFit="1" customWidth="1"/>
    <col min="9" max="10" width="7.5703125" bestFit="1" customWidth="1"/>
    <col min="11" max="11" width="11.28515625" bestFit="1" customWidth="1"/>
    <col min="12" max="12" width="16.5703125" bestFit="1" customWidth="1"/>
    <col min="13" max="13" width="15" bestFit="1" customWidth="1"/>
    <col min="14" max="14" width="17.5703125" bestFit="1" customWidth="1"/>
    <col min="15" max="15" width="22.140625" bestFit="1" customWidth="1"/>
    <col min="16" max="16" width="9.7109375" bestFit="1" customWidth="1"/>
    <col min="17" max="17" width="10.140625" bestFit="1" customWidth="1"/>
    <col min="18" max="18" width="9.7109375" bestFit="1" customWidth="1"/>
    <col min="19" max="19" width="12.5703125" bestFit="1" customWidth="1"/>
  </cols>
  <sheetData>
    <row r="1" spans="1:19" x14ac:dyDescent="0.2">
      <c r="S1" s="34" t="s">
        <v>460</v>
      </c>
    </row>
    <row r="2" spans="1:19" x14ac:dyDescent="0.2">
      <c r="P2" s="58" t="s">
        <v>325</v>
      </c>
      <c r="Q2" s="58"/>
      <c r="S2" s="34" t="s">
        <v>296</v>
      </c>
    </row>
    <row r="3" spans="1:19" x14ac:dyDescent="0.2">
      <c r="A3" t="s">
        <v>190</v>
      </c>
      <c r="B3" t="s">
        <v>193</v>
      </c>
      <c r="C3" t="s">
        <v>297</v>
      </c>
      <c r="D3" s="14" t="s">
        <v>298</v>
      </c>
      <c r="E3" t="s">
        <v>195</v>
      </c>
      <c r="F3" t="s">
        <v>299</v>
      </c>
      <c r="G3" t="s">
        <v>191</v>
      </c>
      <c r="H3" t="s">
        <v>300</v>
      </c>
      <c r="I3" t="s">
        <v>196</v>
      </c>
      <c r="J3" t="s">
        <v>197</v>
      </c>
      <c r="K3" s="1" t="s">
        <v>198</v>
      </c>
      <c r="L3" s="1" t="s">
        <v>199</v>
      </c>
      <c r="M3" s="1" t="s">
        <v>200</v>
      </c>
      <c r="N3" s="22" t="s">
        <v>293</v>
      </c>
      <c r="O3" s="22" t="s">
        <v>294</v>
      </c>
      <c r="P3" s="17">
        <v>40909</v>
      </c>
      <c r="Q3" s="17">
        <v>41274</v>
      </c>
      <c r="R3" s="12" t="s">
        <v>323</v>
      </c>
      <c r="S3" s="34" t="s">
        <v>302</v>
      </c>
    </row>
    <row r="4" spans="1:19" x14ac:dyDescent="0.2">
      <c r="A4" t="s">
        <v>0</v>
      </c>
      <c r="B4" t="s">
        <v>18</v>
      </c>
      <c r="C4" s="3" t="s">
        <v>518</v>
      </c>
      <c r="D4" t="s">
        <v>519</v>
      </c>
      <c r="E4" t="s">
        <v>5</v>
      </c>
      <c r="F4">
        <v>12901370</v>
      </c>
      <c r="G4" t="s">
        <v>520</v>
      </c>
      <c r="H4" s="19">
        <v>39084</v>
      </c>
      <c r="I4" t="s">
        <v>7</v>
      </c>
      <c r="J4">
        <v>1</v>
      </c>
      <c r="K4" s="1">
        <v>68297.41</v>
      </c>
      <c r="L4" s="1">
        <v>8585.6200000000008</v>
      </c>
      <c r="M4" s="1">
        <v>59711.79</v>
      </c>
      <c r="N4" s="20">
        <v>2.81E-2</v>
      </c>
      <c r="O4" s="11">
        <f>+K4*N4</f>
        <v>1919.1572210000002</v>
      </c>
      <c r="P4" s="11">
        <f>+M4+O4</f>
        <v>61630.947221000002</v>
      </c>
      <c r="Q4" s="11">
        <f>+M4</f>
        <v>59711.79</v>
      </c>
      <c r="R4" s="11">
        <f>+(P4+Q4)/2</f>
        <v>60671.368610500002</v>
      </c>
      <c r="S4" s="11">
        <f>+K4*N4</f>
        <v>1919.1572210000002</v>
      </c>
    </row>
    <row r="5" spans="1:19" x14ac:dyDescent="0.2">
      <c r="A5" t="s">
        <v>0</v>
      </c>
      <c r="B5" t="s">
        <v>18</v>
      </c>
      <c r="C5" s="3" t="s">
        <v>518</v>
      </c>
      <c r="D5" t="s">
        <v>519</v>
      </c>
      <c r="E5" t="s">
        <v>5</v>
      </c>
      <c r="F5">
        <v>15139829</v>
      </c>
      <c r="G5" t="s">
        <v>95</v>
      </c>
      <c r="H5" s="19">
        <v>39437</v>
      </c>
      <c r="I5" t="s">
        <v>7</v>
      </c>
      <c r="J5">
        <v>6</v>
      </c>
      <c r="K5" s="1">
        <v>664.58</v>
      </c>
      <c r="L5" s="1">
        <v>83.54</v>
      </c>
      <c r="M5" s="1">
        <v>581.04</v>
      </c>
      <c r="N5" s="20">
        <v>2.81E-2</v>
      </c>
      <c r="O5" s="11">
        <f t="shared" ref="O5:O21" si="0">+K5*N5</f>
        <v>18.674698000000003</v>
      </c>
      <c r="P5" s="11">
        <f t="shared" ref="P5:P21" si="1">+M5+O5</f>
        <v>599.714698</v>
      </c>
      <c r="Q5" s="11">
        <f t="shared" ref="Q5:Q21" si="2">+M5</f>
        <v>581.04</v>
      </c>
      <c r="R5" s="11">
        <f t="shared" ref="R5:R21" si="3">+(P5+Q5)/2</f>
        <v>590.37734899999998</v>
      </c>
      <c r="S5" s="11">
        <f t="shared" ref="S5:S21" si="4">+K5*N5</f>
        <v>18.674698000000003</v>
      </c>
    </row>
    <row r="6" spans="1:19" x14ac:dyDescent="0.2">
      <c r="A6" t="s">
        <v>0</v>
      </c>
      <c r="B6" t="s">
        <v>8</v>
      </c>
      <c r="C6" s="3" t="s">
        <v>518</v>
      </c>
      <c r="D6" t="s">
        <v>519</v>
      </c>
      <c r="E6" t="s">
        <v>5</v>
      </c>
      <c r="F6">
        <v>10587641</v>
      </c>
      <c r="G6" t="s">
        <v>113</v>
      </c>
      <c r="H6" s="19">
        <v>38930</v>
      </c>
      <c r="I6" t="s">
        <v>7</v>
      </c>
      <c r="J6">
        <v>5</v>
      </c>
      <c r="K6" s="1">
        <v>42590.07</v>
      </c>
      <c r="L6" s="1">
        <v>6502.95</v>
      </c>
      <c r="M6" s="1">
        <v>36087.120000000003</v>
      </c>
      <c r="N6" s="20">
        <v>3.0300000000000001E-2</v>
      </c>
      <c r="O6" s="11">
        <f t="shared" si="0"/>
        <v>1290.4791210000001</v>
      </c>
      <c r="P6" s="11">
        <f t="shared" si="1"/>
        <v>37377.599120999999</v>
      </c>
      <c r="Q6" s="11">
        <f t="shared" si="2"/>
        <v>36087.120000000003</v>
      </c>
      <c r="R6" s="11">
        <f t="shared" si="3"/>
        <v>36732.359560500001</v>
      </c>
      <c r="S6" s="11">
        <f t="shared" si="4"/>
        <v>1290.4791210000001</v>
      </c>
    </row>
    <row r="7" spans="1:19" x14ac:dyDescent="0.2">
      <c r="A7" t="s">
        <v>0</v>
      </c>
      <c r="B7" t="s">
        <v>8</v>
      </c>
      <c r="C7" s="3" t="s">
        <v>518</v>
      </c>
      <c r="D7" t="s">
        <v>519</v>
      </c>
      <c r="E7" t="s">
        <v>5</v>
      </c>
      <c r="F7">
        <v>12901231</v>
      </c>
      <c r="G7" t="s">
        <v>521</v>
      </c>
      <c r="H7" s="19">
        <v>39013</v>
      </c>
      <c r="I7" t="s">
        <v>7</v>
      </c>
      <c r="J7">
        <v>1200</v>
      </c>
      <c r="K7" s="1">
        <v>7220.72</v>
      </c>
      <c r="L7" s="1">
        <v>1102.51</v>
      </c>
      <c r="M7" s="1">
        <v>6118.21</v>
      </c>
      <c r="N7" s="20">
        <v>3.0300000000000001E-2</v>
      </c>
      <c r="O7" s="11">
        <f t="shared" si="0"/>
        <v>218.78781600000002</v>
      </c>
      <c r="P7" s="11">
        <f t="shared" si="1"/>
        <v>6336.9978160000001</v>
      </c>
      <c r="Q7" s="11">
        <f t="shared" si="2"/>
        <v>6118.21</v>
      </c>
      <c r="R7" s="11">
        <f t="shared" si="3"/>
        <v>6227.603908</v>
      </c>
      <c r="S7" s="11">
        <f t="shared" si="4"/>
        <v>218.78781600000002</v>
      </c>
    </row>
    <row r="8" spans="1:19" x14ac:dyDescent="0.2">
      <c r="A8" t="s">
        <v>0</v>
      </c>
      <c r="B8" t="s">
        <v>8</v>
      </c>
      <c r="C8" s="3" t="s">
        <v>518</v>
      </c>
      <c r="D8" t="s">
        <v>519</v>
      </c>
      <c r="E8" t="s">
        <v>5</v>
      </c>
      <c r="F8">
        <v>12901233</v>
      </c>
      <c r="G8" t="s">
        <v>522</v>
      </c>
      <c r="H8" s="19">
        <v>39013</v>
      </c>
      <c r="I8" t="s">
        <v>7</v>
      </c>
      <c r="J8">
        <v>1</v>
      </c>
      <c r="K8" s="1">
        <v>6537.58</v>
      </c>
      <c r="L8" s="1">
        <v>998.2</v>
      </c>
      <c r="M8" s="1">
        <v>5539.38</v>
      </c>
      <c r="N8" s="20">
        <v>3.0300000000000001E-2</v>
      </c>
      <c r="O8" s="11">
        <f t="shared" si="0"/>
        <v>198.088674</v>
      </c>
      <c r="P8" s="11">
        <f t="shared" si="1"/>
        <v>5737.4686739999997</v>
      </c>
      <c r="Q8" s="11">
        <f t="shared" si="2"/>
        <v>5539.38</v>
      </c>
      <c r="R8" s="11">
        <f t="shared" si="3"/>
        <v>5638.4243370000004</v>
      </c>
      <c r="S8" s="11">
        <f t="shared" si="4"/>
        <v>198.088674</v>
      </c>
    </row>
    <row r="9" spans="1:19" x14ac:dyDescent="0.2">
      <c r="A9" t="s">
        <v>0</v>
      </c>
      <c r="B9" t="s">
        <v>8</v>
      </c>
      <c r="C9" s="3" t="s">
        <v>518</v>
      </c>
      <c r="D9" t="s">
        <v>519</v>
      </c>
      <c r="E9" t="s">
        <v>5</v>
      </c>
      <c r="F9">
        <v>12901234</v>
      </c>
      <c r="G9" t="s">
        <v>95</v>
      </c>
      <c r="H9" s="19">
        <v>39013</v>
      </c>
      <c r="I9" t="s">
        <v>7</v>
      </c>
      <c r="J9">
        <v>31</v>
      </c>
      <c r="K9" s="1">
        <v>12299.89</v>
      </c>
      <c r="L9" s="1">
        <v>1878.03</v>
      </c>
      <c r="M9" s="1">
        <v>10421.86</v>
      </c>
      <c r="N9" s="20">
        <v>3.0300000000000001E-2</v>
      </c>
      <c r="O9" s="11">
        <f t="shared" si="0"/>
        <v>372.686667</v>
      </c>
      <c r="P9" s="11">
        <f t="shared" si="1"/>
        <v>10794.546667000001</v>
      </c>
      <c r="Q9" s="11">
        <f t="shared" si="2"/>
        <v>10421.86</v>
      </c>
      <c r="R9" s="11">
        <f t="shared" si="3"/>
        <v>10608.203333500001</v>
      </c>
      <c r="S9" s="11">
        <f t="shared" si="4"/>
        <v>372.686667</v>
      </c>
    </row>
    <row r="10" spans="1:19" x14ac:dyDescent="0.2">
      <c r="A10" t="s">
        <v>0</v>
      </c>
      <c r="B10" t="s">
        <v>8</v>
      </c>
      <c r="C10" s="3" t="s">
        <v>518</v>
      </c>
      <c r="D10" t="s">
        <v>519</v>
      </c>
      <c r="E10" t="s">
        <v>5</v>
      </c>
      <c r="F10">
        <v>12901235</v>
      </c>
      <c r="G10" t="s">
        <v>123</v>
      </c>
      <c r="H10" s="19">
        <v>39013</v>
      </c>
      <c r="I10" t="s">
        <v>7</v>
      </c>
      <c r="J10">
        <v>1</v>
      </c>
      <c r="K10" s="1">
        <v>130751.62</v>
      </c>
      <c r="L10" s="1">
        <v>19964.07</v>
      </c>
      <c r="M10" s="1">
        <v>110787.55</v>
      </c>
      <c r="N10" s="20">
        <v>3.0300000000000001E-2</v>
      </c>
      <c r="O10" s="11">
        <f t="shared" si="0"/>
        <v>3961.7740859999999</v>
      </c>
      <c r="P10" s="11">
        <f t="shared" si="1"/>
        <v>114749.32408600001</v>
      </c>
      <c r="Q10" s="11">
        <f t="shared" si="2"/>
        <v>110787.55</v>
      </c>
      <c r="R10" s="11">
        <f t="shared" si="3"/>
        <v>112768.43704300001</v>
      </c>
      <c r="S10" s="11">
        <f t="shared" si="4"/>
        <v>3961.7740859999999</v>
      </c>
    </row>
    <row r="11" spans="1:19" x14ac:dyDescent="0.2">
      <c r="A11" t="s">
        <v>0</v>
      </c>
      <c r="B11" t="s">
        <v>8</v>
      </c>
      <c r="C11" s="3" t="s">
        <v>518</v>
      </c>
      <c r="D11" t="s">
        <v>519</v>
      </c>
      <c r="E11" t="s">
        <v>5</v>
      </c>
      <c r="F11">
        <v>12901236</v>
      </c>
      <c r="G11" t="s">
        <v>407</v>
      </c>
      <c r="H11" s="19">
        <v>39013</v>
      </c>
      <c r="I11" t="s">
        <v>7</v>
      </c>
      <c r="J11">
        <v>1</v>
      </c>
      <c r="K11" s="1">
        <v>14541.81</v>
      </c>
      <c r="L11" s="1">
        <v>2220.35</v>
      </c>
      <c r="M11" s="1">
        <v>12321.46</v>
      </c>
      <c r="N11" s="20">
        <v>3.0300000000000001E-2</v>
      </c>
      <c r="O11" s="11">
        <f t="shared" si="0"/>
        <v>440.61684300000002</v>
      </c>
      <c r="P11" s="11">
        <f t="shared" si="1"/>
        <v>12762.076842999999</v>
      </c>
      <c r="Q11" s="11">
        <f t="shared" si="2"/>
        <v>12321.46</v>
      </c>
      <c r="R11" s="11">
        <f t="shared" si="3"/>
        <v>12541.768421499999</v>
      </c>
      <c r="S11" s="11">
        <f t="shared" si="4"/>
        <v>440.61684300000002</v>
      </c>
    </row>
    <row r="12" spans="1:19" x14ac:dyDescent="0.2">
      <c r="A12" t="s">
        <v>0</v>
      </c>
      <c r="B12" t="s">
        <v>8</v>
      </c>
      <c r="C12" s="3" t="s">
        <v>518</v>
      </c>
      <c r="D12" t="s">
        <v>519</v>
      </c>
      <c r="E12" t="s">
        <v>5</v>
      </c>
      <c r="F12">
        <v>12901368</v>
      </c>
      <c r="G12" t="s">
        <v>523</v>
      </c>
      <c r="H12" s="19">
        <v>39084</v>
      </c>
      <c r="I12" t="s">
        <v>7</v>
      </c>
      <c r="J12">
        <v>2</v>
      </c>
      <c r="K12" s="1">
        <v>1101.55</v>
      </c>
      <c r="L12" s="1">
        <v>140.55000000000001</v>
      </c>
      <c r="M12" s="1">
        <v>961</v>
      </c>
      <c r="N12" s="20">
        <v>3.0300000000000001E-2</v>
      </c>
      <c r="O12" s="11">
        <f t="shared" si="0"/>
        <v>33.376964999999998</v>
      </c>
      <c r="P12" s="11">
        <f t="shared" si="1"/>
        <v>994.37696500000004</v>
      </c>
      <c r="Q12" s="11">
        <f t="shared" si="2"/>
        <v>961</v>
      </c>
      <c r="R12" s="11">
        <f t="shared" si="3"/>
        <v>977.68848249999996</v>
      </c>
      <c r="S12" s="11">
        <f t="shared" si="4"/>
        <v>33.376964999999998</v>
      </c>
    </row>
    <row r="13" spans="1:19" x14ac:dyDescent="0.2">
      <c r="A13" t="s">
        <v>0</v>
      </c>
      <c r="B13" t="s">
        <v>8</v>
      </c>
      <c r="C13" s="3" t="s">
        <v>518</v>
      </c>
      <c r="D13" t="s">
        <v>519</v>
      </c>
      <c r="E13" t="s">
        <v>5</v>
      </c>
      <c r="F13">
        <v>13577747</v>
      </c>
      <c r="G13" t="s">
        <v>113</v>
      </c>
      <c r="H13" s="19">
        <v>39437</v>
      </c>
      <c r="I13" t="s">
        <v>7</v>
      </c>
      <c r="J13">
        <v>2</v>
      </c>
      <c r="K13" s="1">
        <v>28150.1</v>
      </c>
      <c r="L13" s="1">
        <v>3591.81</v>
      </c>
      <c r="M13" s="1">
        <v>24558.29</v>
      </c>
      <c r="N13" s="20">
        <v>3.0300000000000001E-2</v>
      </c>
      <c r="O13" s="11">
        <f t="shared" si="0"/>
        <v>852.94803000000002</v>
      </c>
      <c r="P13" s="11">
        <f t="shared" si="1"/>
        <v>25411.23803</v>
      </c>
      <c r="Q13" s="11">
        <f t="shared" si="2"/>
        <v>24558.29</v>
      </c>
      <c r="R13" s="11">
        <f t="shared" si="3"/>
        <v>24984.764015000001</v>
      </c>
      <c r="S13" s="11">
        <f t="shared" si="4"/>
        <v>852.94803000000002</v>
      </c>
    </row>
    <row r="14" spans="1:19" x14ac:dyDescent="0.2">
      <c r="A14" t="s">
        <v>0</v>
      </c>
      <c r="B14" t="s">
        <v>8</v>
      </c>
      <c r="C14" s="3" t="s">
        <v>518</v>
      </c>
      <c r="D14" t="s">
        <v>519</v>
      </c>
      <c r="E14" t="s">
        <v>5</v>
      </c>
      <c r="F14">
        <v>15139605</v>
      </c>
      <c r="G14" t="s">
        <v>113</v>
      </c>
      <c r="H14" s="19">
        <v>39420</v>
      </c>
      <c r="I14" t="s">
        <v>7</v>
      </c>
      <c r="J14">
        <v>1</v>
      </c>
      <c r="K14" s="1">
        <v>25487.040000000001</v>
      </c>
      <c r="L14" s="1">
        <v>3252.01</v>
      </c>
      <c r="M14" s="1">
        <v>22235.03</v>
      </c>
      <c r="N14" s="20">
        <v>3.0300000000000001E-2</v>
      </c>
      <c r="O14" s="11">
        <f t="shared" si="0"/>
        <v>772.25731200000007</v>
      </c>
      <c r="P14" s="11">
        <f t="shared" si="1"/>
        <v>23007.287312</v>
      </c>
      <c r="Q14" s="11">
        <f t="shared" si="2"/>
        <v>22235.03</v>
      </c>
      <c r="R14" s="11">
        <f t="shared" si="3"/>
        <v>22621.158656</v>
      </c>
      <c r="S14" s="11">
        <f t="shared" si="4"/>
        <v>772.25731200000007</v>
      </c>
    </row>
    <row r="15" spans="1:19" x14ac:dyDescent="0.2">
      <c r="A15" t="s">
        <v>0</v>
      </c>
      <c r="B15" t="s">
        <v>8</v>
      </c>
      <c r="C15" s="3" t="s">
        <v>518</v>
      </c>
      <c r="D15" t="s">
        <v>519</v>
      </c>
      <c r="E15" t="s">
        <v>5</v>
      </c>
      <c r="F15">
        <v>15139827</v>
      </c>
      <c r="G15" t="s">
        <v>524</v>
      </c>
      <c r="H15" s="19">
        <v>39437</v>
      </c>
      <c r="I15" t="s">
        <v>7</v>
      </c>
      <c r="J15">
        <v>2</v>
      </c>
      <c r="K15" s="1">
        <v>1532.04</v>
      </c>
      <c r="L15" s="1">
        <v>195.48</v>
      </c>
      <c r="M15" s="1">
        <v>1336.56</v>
      </c>
      <c r="N15" s="20">
        <v>3.0300000000000001E-2</v>
      </c>
      <c r="O15" s="11">
        <f t="shared" si="0"/>
        <v>46.420811999999998</v>
      </c>
      <c r="P15" s="11">
        <f t="shared" si="1"/>
        <v>1382.980812</v>
      </c>
      <c r="Q15" s="11">
        <f t="shared" si="2"/>
        <v>1336.56</v>
      </c>
      <c r="R15" s="11">
        <f t="shared" si="3"/>
        <v>1359.7704060000001</v>
      </c>
      <c r="S15" s="11">
        <f t="shared" si="4"/>
        <v>46.420811999999998</v>
      </c>
    </row>
    <row r="16" spans="1:19" x14ac:dyDescent="0.2">
      <c r="A16" t="s">
        <v>0</v>
      </c>
      <c r="B16" t="s">
        <v>8</v>
      </c>
      <c r="C16" s="3" t="s">
        <v>518</v>
      </c>
      <c r="D16" t="s">
        <v>519</v>
      </c>
      <c r="E16" t="s">
        <v>5</v>
      </c>
      <c r="F16">
        <v>15139830</v>
      </c>
      <c r="G16" t="s">
        <v>525</v>
      </c>
      <c r="H16" s="19">
        <v>39437</v>
      </c>
      <c r="I16" t="s">
        <v>7</v>
      </c>
      <c r="J16">
        <v>2</v>
      </c>
      <c r="K16" s="1">
        <v>5810.42</v>
      </c>
      <c r="L16" s="1">
        <v>741.38</v>
      </c>
      <c r="M16" s="1">
        <v>5069.04</v>
      </c>
      <c r="N16" s="20">
        <v>3.0300000000000001E-2</v>
      </c>
      <c r="O16" s="11">
        <f t="shared" si="0"/>
        <v>176.05572599999999</v>
      </c>
      <c r="P16" s="11">
        <f t="shared" si="1"/>
        <v>5245.0957259999996</v>
      </c>
      <c r="Q16" s="11">
        <f t="shared" si="2"/>
        <v>5069.04</v>
      </c>
      <c r="R16" s="11">
        <f t="shared" si="3"/>
        <v>5157.0678630000002</v>
      </c>
      <c r="S16" s="11">
        <f t="shared" si="4"/>
        <v>176.05572599999999</v>
      </c>
    </row>
    <row r="17" spans="1:19" x14ac:dyDescent="0.2">
      <c r="A17" t="s">
        <v>0</v>
      </c>
      <c r="B17" t="s">
        <v>8</v>
      </c>
      <c r="C17" s="3" t="s">
        <v>518</v>
      </c>
      <c r="D17" t="s">
        <v>519</v>
      </c>
      <c r="E17" t="s">
        <v>5</v>
      </c>
      <c r="F17">
        <v>15139831</v>
      </c>
      <c r="G17" t="s">
        <v>526</v>
      </c>
      <c r="H17" s="19">
        <v>39437</v>
      </c>
      <c r="I17" t="s">
        <v>7</v>
      </c>
      <c r="J17">
        <v>2</v>
      </c>
      <c r="K17" s="1">
        <v>4486.9799999999996</v>
      </c>
      <c r="L17" s="1">
        <v>572.52</v>
      </c>
      <c r="M17" s="1">
        <v>3914.46</v>
      </c>
      <c r="N17" s="20">
        <v>3.0300000000000001E-2</v>
      </c>
      <c r="O17" s="11">
        <f t="shared" si="0"/>
        <v>135.95549399999999</v>
      </c>
      <c r="P17" s="11">
        <f t="shared" si="1"/>
        <v>4050.4154939999999</v>
      </c>
      <c r="Q17" s="11">
        <f t="shared" si="2"/>
        <v>3914.46</v>
      </c>
      <c r="R17" s="11">
        <f t="shared" si="3"/>
        <v>3982.4377469999999</v>
      </c>
      <c r="S17" s="11">
        <f t="shared" si="4"/>
        <v>135.95549399999999</v>
      </c>
    </row>
    <row r="18" spans="1:19" x14ac:dyDescent="0.2">
      <c r="A18" t="s">
        <v>0</v>
      </c>
      <c r="B18" t="s">
        <v>8</v>
      </c>
      <c r="C18" s="3" t="s">
        <v>518</v>
      </c>
      <c r="D18" t="s">
        <v>519</v>
      </c>
      <c r="E18" t="s">
        <v>79</v>
      </c>
      <c r="F18">
        <v>10467775</v>
      </c>
      <c r="G18" t="s">
        <v>527</v>
      </c>
      <c r="H18" s="19">
        <v>38930</v>
      </c>
      <c r="I18" t="s">
        <v>7</v>
      </c>
      <c r="J18">
        <v>0</v>
      </c>
      <c r="K18" s="1">
        <v>0</v>
      </c>
      <c r="L18" s="1">
        <v>0</v>
      </c>
      <c r="M18" s="1">
        <v>0</v>
      </c>
      <c r="N18" s="20">
        <v>3.0300000000000001E-2</v>
      </c>
      <c r="O18" s="11">
        <f t="shared" si="0"/>
        <v>0</v>
      </c>
      <c r="P18" s="11">
        <f t="shared" si="1"/>
        <v>0</v>
      </c>
      <c r="Q18" s="11">
        <f t="shared" si="2"/>
        <v>0</v>
      </c>
      <c r="R18" s="11">
        <f t="shared" si="3"/>
        <v>0</v>
      </c>
      <c r="S18" s="11">
        <f t="shared" si="4"/>
        <v>0</v>
      </c>
    </row>
    <row r="19" spans="1:19" x14ac:dyDescent="0.2">
      <c r="A19" t="s">
        <v>0</v>
      </c>
      <c r="B19" t="s">
        <v>8</v>
      </c>
      <c r="C19" s="3" t="s">
        <v>518</v>
      </c>
      <c r="D19" t="s">
        <v>519</v>
      </c>
      <c r="E19" t="s">
        <v>79</v>
      </c>
      <c r="F19">
        <v>10734354</v>
      </c>
      <c r="G19" t="s">
        <v>528</v>
      </c>
      <c r="H19" s="19">
        <v>39013</v>
      </c>
      <c r="I19" t="s">
        <v>7</v>
      </c>
      <c r="J19">
        <v>0</v>
      </c>
      <c r="K19" s="1">
        <v>0</v>
      </c>
      <c r="L19" s="1">
        <v>0</v>
      </c>
      <c r="M19" s="1">
        <v>0</v>
      </c>
      <c r="N19" s="20">
        <v>3.0300000000000001E-2</v>
      </c>
      <c r="O19" s="11">
        <f t="shared" si="0"/>
        <v>0</v>
      </c>
      <c r="P19" s="11">
        <f t="shared" si="1"/>
        <v>0</v>
      </c>
      <c r="Q19" s="11">
        <f t="shared" si="2"/>
        <v>0</v>
      </c>
      <c r="R19" s="11">
        <f t="shared" si="3"/>
        <v>0</v>
      </c>
      <c r="S19" s="11">
        <f t="shared" si="4"/>
        <v>0</v>
      </c>
    </row>
    <row r="20" spans="1:19" x14ac:dyDescent="0.2">
      <c r="A20" t="s">
        <v>0</v>
      </c>
      <c r="B20" t="s">
        <v>8</v>
      </c>
      <c r="C20" s="3" t="s">
        <v>518</v>
      </c>
      <c r="D20" t="s">
        <v>519</v>
      </c>
      <c r="E20" t="s">
        <v>79</v>
      </c>
      <c r="F20">
        <v>12200072</v>
      </c>
      <c r="G20" t="s">
        <v>528</v>
      </c>
      <c r="H20" s="19">
        <v>39013</v>
      </c>
      <c r="I20" t="s">
        <v>7</v>
      </c>
      <c r="J20">
        <v>0</v>
      </c>
      <c r="K20" s="1">
        <v>0</v>
      </c>
      <c r="L20" s="1">
        <v>0</v>
      </c>
      <c r="M20" s="1">
        <v>0</v>
      </c>
      <c r="N20" s="20">
        <v>3.0300000000000001E-2</v>
      </c>
      <c r="O20" s="11">
        <f t="shared" si="0"/>
        <v>0</v>
      </c>
      <c r="P20" s="11">
        <f t="shared" si="1"/>
        <v>0</v>
      </c>
      <c r="Q20" s="11">
        <f t="shared" si="2"/>
        <v>0</v>
      </c>
      <c r="R20" s="11">
        <f t="shared" si="3"/>
        <v>0</v>
      </c>
      <c r="S20" s="11">
        <f t="shared" si="4"/>
        <v>0</v>
      </c>
    </row>
    <row r="21" spans="1:19" x14ac:dyDescent="0.2">
      <c r="A21" t="s">
        <v>0</v>
      </c>
      <c r="B21" t="s">
        <v>8</v>
      </c>
      <c r="C21" s="3" t="s">
        <v>518</v>
      </c>
      <c r="D21" t="s">
        <v>519</v>
      </c>
      <c r="E21" t="s">
        <v>79</v>
      </c>
      <c r="F21">
        <v>14612788</v>
      </c>
      <c r="G21" t="s">
        <v>529</v>
      </c>
      <c r="H21" s="19">
        <v>39776</v>
      </c>
      <c r="I21" t="s">
        <v>7</v>
      </c>
      <c r="J21">
        <v>0</v>
      </c>
      <c r="K21" s="1">
        <v>0</v>
      </c>
      <c r="L21" s="1">
        <v>0</v>
      </c>
      <c r="M21" s="1">
        <v>0</v>
      </c>
      <c r="N21" s="20">
        <v>3.0300000000000001E-2</v>
      </c>
      <c r="O21" s="11">
        <f t="shared" si="0"/>
        <v>0</v>
      </c>
      <c r="P21" s="11">
        <f t="shared" si="1"/>
        <v>0</v>
      </c>
      <c r="Q21" s="11">
        <f t="shared" si="2"/>
        <v>0</v>
      </c>
      <c r="R21" s="11">
        <f t="shared" si="3"/>
        <v>0</v>
      </c>
      <c r="S21" s="11">
        <f t="shared" si="4"/>
        <v>0</v>
      </c>
    </row>
    <row r="22" spans="1:19" x14ac:dyDescent="0.2">
      <c r="M22" s="2">
        <f>SUM(M4:M21)</f>
        <v>299642.78999999998</v>
      </c>
      <c r="P22" s="13">
        <f>SUM(P4:P21)</f>
        <v>310080.06946500001</v>
      </c>
      <c r="Q22" s="13">
        <f>SUM(Q4:Q21)</f>
        <v>299642.78999999998</v>
      </c>
      <c r="R22" s="13">
        <f>SUM(R4:R21)</f>
        <v>304861.42973250005</v>
      </c>
      <c r="S22" s="13">
        <f>SUM(S4:S21)</f>
        <v>10437.279465</v>
      </c>
    </row>
    <row r="26" spans="1:19" x14ac:dyDescent="0.2">
      <c r="K26" s="2">
        <f>SUM(K4:K25)</f>
        <v>349471.80999999988</v>
      </c>
      <c r="L26" s="2">
        <f>SUM(L4:L25)</f>
        <v>49829.02</v>
      </c>
      <c r="M26" s="2">
        <f>K26-L26</f>
        <v>299642.78999999986</v>
      </c>
      <c r="N26" s="13">
        <f>S22</f>
        <v>10437.279465</v>
      </c>
    </row>
  </sheetData>
  <mergeCells count="1">
    <mergeCell ref="P2:Q2"/>
  </mergeCell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S50"/>
  <sheetViews>
    <sheetView workbookViewId="0">
      <selection activeCell="P64" sqref="P64"/>
    </sheetView>
  </sheetViews>
  <sheetFormatPr defaultRowHeight="12.75" x14ac:dyDescent="0.2"/>
  <cols>
    <col min="1" max="1" width="25.85546875" bestFit="1" customWidth="1"/>
    <col min="2" max="2" width="23.140625" customWidth="1"/>
    <col min="3" max="3" width="25.7109375" bestFit="1" customWidth="1"/>
    <col min="4" max="4" width="23.28515625" customWidth="1"/>
    <col min="5" max="5" width="22" bestFit="1" customWidth="1"/>
    <col min="6" max="6" width="9" bestFit="1" customWidth="1"/>
    <col min="7" max="7" width="7" customWidth="1"/>
    <col min="8" max="8" width="6" bestFit="1" customWidth="1"/>
    <col min="9" max="9" width="7.5703125" bestFit="1" customWidth="1"/>
    <col min="10" max="10" width="7" bestFit="1" customWidth="1"/>
    <col min="11" max="12" width="10" bestFit="1" customWidth="1"/>
    <col min="13" max="13" width="9" bestFit="1" customWidth="1"/>
    <col min="15" max="15" width="10.42578125" bestFit="1" customWidth="1"/>
    <col min="16" max="18" width="11.28515625" bestFit="1" customWidth="1"/>
  </cols>
  <sheetData>
    <row r="1" spans="1:19" x14ac:dyDescent="0.2">
      <c r="S1" s="34" t="s">
        <v>460</v>
      </c>
    </row>
    <row r="2" spans="1:19" x14ac:dyDescent="0.2">
      <c r="P2" s="58" t="s">
        <v>325</v>
      </c>
      <c r="Q2" s="58"/>
      <c r="S2" s="34" t="s">
        <v>296</v>
      </c>
    </row>
    <row r="3" spans="1:19" x14ac:dyDescent="0.2">
      <c r="A3" t="s">
        <v>190</v>
      </c>
      <c r="B3" t="s">
        <v>193</v>
      </c>
      <c r="C3" t="s">
        <v>297</v>
      </c>
      <c r="D3" s="14" t="s">
        <v>298</v>
      </c>
      <c r="E3" t="s">
        <v>195</v>
      </c>
      <c r="F3" t="s">
        <v>299</v>
      </c>
      <c r="G3" t="s">
        <v>191</v>
      </c>
      <c r="H3" t="s">
        <v>300</v>
      </c>
      <c r="I3" t="s">
        <v>196</v>
      </c>
      <c r="J3" t="s">
        <v>197</v>
      </c>
      <c r="K3" s="1" t="s">
        <v>198</v>
      </c>
      <c r="L3" s="1" t="s">
        <v>199</v>
      </c>
      <c r="M3" s="1" t="s">
        <v>200</v>
      </c>
      <c r="N3" s="22" t="s">
        <v>293</v>
      </c>
      <c r="O3" s="22" t="s">
        <v>294</v>
      </c>
      <c r="P3" s="30">
        <v>40909</v>
      </c>
      <c r="Q3" s="30">
        <v>41274</v>
      </c>
      <c r="R3" s="22" t="s">
        <v>323</v>
      </c>
      <c r="S3" s="34" t="s">
        <v>302</v>
      </c>
    </row>
    <row r="4" spans="1:19" x14ac:dyDescent="0.2">
      <c r="A4" t="s">
        <v>303</v>
      </c>
      <c r="B4" t="s">
        <v>18</v>
      </c>
      <c r="C4" t="s">
        <v>304</v>
      </c>
      <c r="D4" t="s">
        <v>573</v>
      </c>
      <c r="E4" t="s">
        <v>5</v>
      </c>
      <c r="F4">
        <v>11093127</v>
      </c>
      <c r="G4" t="s">
        <v>317</v>
      </c>
      <c r="H4">
        <v>29587</v>
      </c>
      <c r="I4" t="s">
        <v>7</v>
      </c>
      <c r="J4">
        <v>58240</v>
      </c>
      <c r="K4">
        <v>42368.62</v>
      </c>
      <c r="L4">
        <v>38700.53</v>
      </c>
      <c r="M4">
        <v>3668.09</v>
      </c>
      <c r="N4" s="20">
        <v>2.81E-2</v>
      </c>
      <c r="O4" s="11">
        <f t="shared" ref="O4:O45" si="0">+K4*N4</f>
        <v>1190.5582220000001</v>
      </c>
      <c r="P4" s="11">
        <f t="shared" ref="P4:P45" si="1">+M4+O4</f>
        <v>4858.6482219999998</v>
      </c>
      <c r="Q4" s="11">
        <f t="shared" ref="Q4:Q45" si="2">+M4</f>
        <v>3668.09</v>
      </c>
      <c r="R4" s="11">
        <f>+(P4+Q4)/2</f>
        <v>4263.369111</v>
      </c>
      <c r="S4" s="13">
        <f>+O4</f>
        <v>1190.5582220000001</v>
      </c>
    </row>
    <row r="5" spans="1:19" x14ac:dyDescent="0.2">
      <c r="A5" t="s">
        <v>303</v>
      </c>
      <c r="B5" t="s">
        <v>18</v>
      </c>
      <c r="C5" t="s">
        <v>304</v>
      </c>
      <c r="D5" t="s">
        <v>573</v>
      </c>
      <c r="E5" t="s">
        <v>5</v>
      </c>
      <c r="F5">
        <v>11093183</v>
      </c>
      <c r="G5" t="s">
        <v>317</v>
      </c>
      <c r="H5">
        <v>30682</v>
      </c>
      <c r="I5" t="s">
        <v>7</v>
      </c>
      <c r="J5">
        <v>206576</v>
      </c>
      <c r="K5">
        <v>160166.39000000001</v>
      </c>
      <c r="L5">
        <v>132366.57</v>
      </c>
      <c r="M5">
        <v>27799.82</v>
      </c>
      <c r="N5" s="20">
        <v>2.81E-2</v>
      </c>
      <c r="O5" s="11">
        <f t="shared" si="0"/>
        <v>4500.6755590000002</v>
      </c>
      <c r="P5" s="11">
        <f t="shared" si="1"/>
        <v>32300.495558999999</v>
      </c>
      <c r="Q5" s="11">
        <f t="shared" si="2"/>
        <v>27799.82</v>
      </c>
      <c r="R5" s="11">
        <f t="shared" ref="R5:R46" si="3">+(P5+Q5)/2</f>
        <v>30050.157779499998</v>
      </c>
      <c r="S5" s="13">
        <f t="shared" ref="S5:S46" si="4">+O5</f>
        <v>4500.6755590000002</v>
      </c>
    </row>
    <row r="6" spans="1:19" x14ac:dyDescent="0.2">
      <c r="A6" t="s">
        <v>303</v>
      </c>
      <c r="B6" t="s">
        <v>18</v>
      </c>
      <c r="C6" t="s">
        <v>304</v>
      </c>
      <c r="D6" t="s">
        <v>573</v>
      </c>
      <c r="E6" t="s">
        <v>5</v>
      </c>
      <c r="F6">
        <v>11093271</v>
      </c>
      <c r="G6" t="s">
        <v>317</v>
      </c>
      <c r="H6">
        <v>29952</v>
      </c>
      <c r="I6" t="s">
        <v>7</v>
      </c>
      <c r="J6">
        <v>52207</v>
      </c>
      <c r="K6">
        <v>39478.6</v>
      </c>
      <c r="L6">
        <v>34915.93</v>
      </c>
      <c r="M6">
        <v>4562.67</v>
      </c>
      <c r="N6" s="20">
        <v>2.81E-2</v>
      </c>
      <c r="O6" s="11">
        <f t="shared" si="0"/>
        <v>1109.3486599999999</v>
      </c>
      <c r="P6" s="11">
        <f t="shared" si="1"/>
        <v>5672.0186599999997</v>
      </c>
      <c r="Q6" s="11">
        <f t="shared" si="2"/>
        <v>4562.67</v>
      </c>
      <c r="R6" s="11">
        <f t="shared" si="3"/>
        <v>5117.3443299999999</v>
      </c>
      <c r="S6" s="13">
        <f t="shared" si="4"/>
        <v>1109.3486599999999</v>
      </c>
    </row>
    <row r="7" spans="1:19" x14ac:dyDescent="0.2">
      <c r="A7" t="s">
        <v>303</v>
      </c>
      <c r="B7" t="s">
        <v>18</v>
      </c>
      <c r="C7" t="s">
        <v>304</v>
      </c>
      <c r="D7" t="s">
        <v>573</v>
      </c>
      <c r="E7" t="s">
        <v>5</v>
      </c>
      <c r="F7">
        <v>11093367</v>
      </c>
      <c r="G7" t="s">
        <v>317</v>
      </c>
      <c r="H7">
        <v>30317</v>
      </c>
      <c r="I7" t="s">
        <v>7</v>
      </c>
      <c r="J7">
        <v>553</v>
      </c>
      <c r="K7">
        <v>448.34</v>
      </c>
      <c r="L7">
        <v>383.52</v>
      </c>
      <c r="M7">
        <v>64.819999999999993</v>
      </c>
      <c r="N7" s="20">
        <v>2.81E-2</v>
      </c>
      <c r="O7" s="11">
        <f t="shared" si="0"/>
        <v>12.598353999999999</v>
      </c>
      <c r="P7" s="11">
        <f t="shared" si="1"/>
        <v>77.418353999999994</v>
      </c>
      <c r="Q7" s="11">
        <f t="shared" si="2"/>
        <v>64.819999999999993</v>
      </c>
      <c r="R7" s="11">
        <f t="shared" si="3"/>
        <v>71.119176999999993</v>
      </c>
      <c r="S7" s="13">
        <f t="shared" si="4"/>
        <v>12.598353999999999</v>
      </c>
    </row>
    <row r="8" spans="1:19" x14ac:dyDescent="0.2">
      <c r="A8" t="s">
        <v>303</v>
      </c>
      <c r="B8" t="s">
        <v>18</v>
      </c>
      <c r="C8" t="s">
        <v>304</v>
      </c>
      <c r="D8" t="s">
        <v>573</v>
      </c>
      <c r="E8" t="s">
        <v>5</v>
      </c>
      <c r="F8">
        <v>11095517</v>
      </c>
      <c r="G8" t="s">
        <v>319</v>
      </c>
      <c r="H8">
        <v>30682</v>
      </c>
      <c r="I8" t="s">
        <v>7</v>
      </c>
      <c r="J8">
        <v>1478</v>
      </c>
      <c r="K8">
        <v>19063.77</v>
      </c>
      <c r="L8">
        <v>15754.9</v>
      </c>
      <c r="M8">
        <v>3308.87</v>
      </c>
      <c r="N8" s="20">
        <v>2.81E-2</v>
      </c>
      <c r="O8" s="11">
        <f t="shared" si="0"/>
        <v>535.69193700000005</v>
      </c>
      <c r="P8" s="11">
        <f t="shared" si="1"/>
        <v>3844.5619369999999</v>
      </c>
      <c r="Q8" s="11">
        <f t="shared" si="2"/>
        <v>3308.87</v>
      </c>
      <c r="R8" s="11">
        <f t="shared" si="3"/>
        <v>3576.7159684999997</v>
      </c>
      <c r="S8" s="13">
        <f t="shared" si="4"/>
        <v>535.69193700000005</v>
      </c>
    </row>
    <row r="9" spans="1:19" x14ac:dyDescent="0.2">
      <c r="A9" t="s">
        <v>303</v>
      </c>
      <c r="B9" t="s">
        <v>18</v>
      </c>
      <c r="C9" t="s">
        <v>304</v>
      </c>
      <c r="D9" t="s">
        <v>573</v>
      </c>
      <c r="E9" t="s">
        <v>5</v>
      </c>
      <c r="F9">
        <v>11095581</v>
      </c>
      <c r="G9" t="s">
        <v>319</v>
      </c>
      <c r="H9">
        <v>29952</v>
      </c>
      <c r="I9" t="s">
        <v>7</v>
      </c>
      <c r="J9">
        <v>374</v>
      </c>
      <c r="K9">
        <v>4698.93</v>
      </c>
      <c r="L9">
        <v>4155.8599999999997</v>
      </c>
      <c r="M9">
        <v>543.07000000000005</v>
      </c>
      <c r="N9" s="20">
        <v>2.81E-2</v>
      </c>
      <c r="O9" s="11">
        <f t="shared" si="0"/>
        <v>132.03993300000002</v>
      </c>
      <c r="P9" s="11">
        <f t="shared" si="1"/>
        <v>675.10993300000007</v>
      </c>
      <c r="Q9" s="11">
        <f t="shared" si="2"/>
        <v>543.07000000000005</v>
      </c>
      <c r="R9" s="11">
        <f t="shared" si="3"/>
        <v>609.08996650000006</v>
      </c>
      <c r="S9" s="13">
        <f t="shared" si="4"/>
        <v>132.03993300000002</v>
      </c>
    </row>
    <row r="10" spans="1:19" x14ac:dyDescent="0.2">
      <c r="A10" t="s">
        <v>303</v>
      </c>
      <c r="B10" t="s">
        <v>18</v>
      </c>
      <c r="C10" t="s">
        <v>304</v>
      </c>
      <c r="D10" t="s">
        <v>573</v>
      </c>
      <c r="E10" t="s">
        <v>5</v>
      </c>
      <c r="F10">
        <v>11095589</v>
      </c>
      <c r="G10" t="s">
        <v>319</v>
      </c>
      <c r="H10">
        <v>29587</v>
      </c>
      <c r="I10" t="s">
        <v>7</v>
      </c>
      <c r="J10">
        <v>417</v>
      </c>
      <c r="K10">
        <v>5042.92</v>
      </c>
      <c r="L10">
        <v>4606.33</v>
      </c>
      <c r="M10">
        <v>436.59</v>
      </c>
      <c r="N10" s="20">
        <v>2.81E-2</v>
      </c>
      <c r="O10" s="11">
        <f t="shared" si="0"/>
        <v>141.706052</v>
      </c>
      <c r="P10" s="11">
        <f t="shared" si="1"/>
        <v>578.29605199999992</v>
      </c>
      <c r="Q10" s="11">
        <f t="shared" si="2"/>
        <v>436.59</v>
      </c>
      <c r="R10" s="11">
        <f t="shared" si="3"/>
        <v>507.44302599999992</v>
      </c>
      <c r="S10" s="13">
        <f t="shared" si="4"/>
        <v>141.706052</v>
      </c>
    </row>
    <row r="11" spans="1:19" x14ac:dyDescent="0.2">
      <c r="A11" t="s">
        <v>303</v>
      </c>
      <c r="B11" t="s">
        <v>18</v>
      </c>
      <c r="C11" t="s">
        <v>304</v>
      </c>
      <c r="D11" t="s">
        <v>573</v>
      </c>
      <c r="E11" t="s">
        <v>5</v>
      </c>
      <c r="F11">
        <v>11095693</v>
      </c>
      <c r="G11" t="s">
        <v>319</v>
      </c>
      <c r="H11">
        <v>30317</v>
      </c>
      <c r="I11" t="s">
        <v>7</v>
      </c>
      <c r="J11">
        <v>4</v>
      </c>
      <c r="K11">
        <v>53.36</v>
      </c>
      <c r="L11">
        <v>45.65</v>
      </c>
      <c r="M11">
        <v>7.71</v>
      </c>
      <c r="N11" s="20">
        <v>2.81E-2</v>
      </c>
      <c r="O11" s="11">
        <f t="shared" si="0"/>
        <v>1.4994160000000001</v>
      </c>
      <c r="P11" s="11">
        <f t="shared" si="1"/>
        <v>9.2094160000000009</v>
      </c>
      <c r="Q11" s="11">
        <f t="shared" si="2"/>
        <v>7.71</v>
      </c>
      <c r="R11" s="11">
        <f t="shared" si="3"/>
        <v>8.4597080000000009</v>
      </c>
      <c r="S11" s="13">
        <f t="shared" si="4"/>
        <v>1.4994160000000001</v>
      </c>
    </row>
    <row r="12" spans="1:19" x14ac:dyDescent="0.2">
      <c r="A12" t="s">
        <v>303</v>
      </c>
      <c r="B12" t="s">
        <v>18</v>
      </c>
      <c r="C12" t="s">
        <v>304</v>
      </c>
      <c r="D12" t="s">
        <v>573</v>
      </c>
      <c r="E12" t="s">
        <v>5</v>
      </c>
      <c r="F12">
        <v>11101017</v>
      </c>
      <c r="G12" t="s">
        <v>320</v>
      </c>
      <c r="H12">
        <v>30682</v>
      </c>
      <c r="I12" t="s">
        <v>7</v>
      </c>
      <c r="J12">
        <v>52250</v>
      </c>
      <c r="K12">
        <v>18450.89</v>
      </c>
      <c r="L12">
        <v>15248.4</v>
      </c>
      <c r="M12">
        <v>3202.49</v>
      </c>
      <c r="N12" s="20">
        <v>2.81E-2</v>
      </c>
      <c r="O12" s="11">
        <f t="shared" si="0"/>
        <v>518.470009</v>
      </c>
      <c r="P12" s="11">
        <f t="shared" si="1"/>
        <v>3720.9600089999999</v>
      </c>
      <c r="Q12" s="11">
        <f t="shared" si="2"/>
        <v>3202.49</v>
      </c>
      <c r="R12" s="11">
        <f t="shared" si="3"/>
        <v>3461.7250045000001</v>
      </c>
      <c r="S12" s="13">
        <f t="shared" si="4"/>
        <v>518.470009</v>
      </c>
    </row>
    <row r="13" spans="1:19" x14ac:dyDescent="0.2">
      <c r="A13" t="s">
        <v>303</v>
      </c>
      <c r="B13" t="s">
        <v>18</v>
      </c>
      <c r="C13" t="s">
        <v>304</v>
      </c>
      <c r="D13" t="s">
        <v>573</v>
      </c>
      <c r="E13" t="s">
        <v>5</v>
      </c>
      <c r="F13">
        <v>11101113</v>
      </c>
      <c r="G13" t="s">
        <v>320</v>
      </c>
      <c r="H13">
        <v>29952</v>
      </c>
      <c r="I13" t="s">
        <v>7</v>
      </c>
      <c r="J13">
        <v>13205</v>
      </c>
      <c r="K13">
        <v>4547.87</v>
      </c>
      <c r="L13">
        <v>4022.26</v>
      </c>
      <c r="M13">
        <v>525.61</v>
      </c>
      <c r="N13" s="20">
        <v>2.81E-2</v>
      </c>
      <c r="O13" s="11">
        <f t="shared" si="0"/>
        <v>127.795147</v>
      </c>
      <c r="P13" s="11">
        <f t="shared" si="1"/>
        <v>653.40514700000006</v>
      </c>
      <c r="Q13" s="11">
        <f t="shared" si="2"/>
        <v>525.61</v>
      </c>
      <c r="R13" s="11">
        <f t="shared" si="3"/>
        <v>589.50757350000003</v>
      </c>
      <c r="S13" s="13">
        <f t="shared" si="4"/>
        <v>127.795147</v>
      </c>
    </row>
    <row r="14" spans="1:19" x14ac:dyDescent="0.2">
      <c r="A14" t="s">
        <v>303</v>
      </c>
      <c r="B14" t="s">
        <v>18</v>
      </c>
      <c r="C14" t="s">
        <v>304</v>
      </c>
      <c r="D14" t="s">
        <v>573</v>
      </c>
      <c r="E14" t="s">
        <v>5</v>
      </c>
      <c r="F14">
        <v>11101121</v>
      </c>
      <c r="G14" t="s">
        <v>320</v>
      </c>
      <c r="H14">
        <v>29587</v>
      </c>
      <c r="I14" t="s">
        <v>7</v>
      </c>
      <c r="J14">
        <v>14731</v>
      </c>
      <c r="K14">
        <v>4880.79</v>
      </c>
      <c r="L14">
        <v>4458.2299999999996</v>
      </c>
      <c r="M14">
        <v>422.56</v>
      </c>
      <c r="N14" s="20">
        <v>2.81E-2</v>
      </c>
      <c r="O14" s="11">
        <f t="shared" si="0"/>
        <v>137.15019899999999</v>
      </c>
      <c r="P14" s="11">
        <f t="shared" si="1"/>
        <v>559.71019899999999</v>
      </c>
      <c r="Q14" s="11">
        <f t="shared" si="2"/>
        <v>422.56</v>
      </c>
      <c r="R14" s="11">
        <f t="shared" si="3"/>
        <v>491.13509950000002</v>
      </c>
      <c r="S14" s="13">
        <f t="shared" si="4"/>
        <v>137.15019899999999</v>
      </c>
    </row>
    <row r="15" spans="1:19" x14ac:dyDescent="0.2">
      <c r="A15" t="s">
        <v>303</v>
      </c>
      <c r="B15" t="s">
        <v>18</v>
      </c>
      <c r="C15" t="s">
        <v>304</v>
      </c>
      <c r="D15" t="s">
        <v>573</v>
      </c>
      <c r="E15" t="s">
        <v>5</v>
      </c>
      <c r="F15">
        <v>11101233</v>
      </c>
      <c r="G15" t="s">
        <v>320</v>
      </c>
      <c r="H15">
        <v>30317</v>
      </c>
      <c r="I15" t="s">
        <v>7</v>
      </c>
      <c r="J15">
        <v>140</v>
      </c>
      <c r="K15">
        <v>51.65</v>
      </c>
      <c r="L15">
        <v>44.18</v>
      </c>
      <c r="M15">
        <v>7.47</v>
      </c>
      <c r="N15" s="20">
        <v>2.81E-2</v>
      </c>
      <c r="O15" s="11">
        <f t="shared" si="0"/>
        <v>1.451365</v>
      </c>
      <c r="P15" s="11">
        <f t="shared" si="1"/>
        <v>8.9213649999999998</v>
      </c>
      <c r="Q15" s="11">
        <f t="shared" si="2"/>
        <v>7.47</v>
      </c>
      <c r="R15" s="11">
        <f t="shared" si="3"/>
        <v>8.1956825000000002</v>
      </c>
      <c r="S15" s="13">
        <f t="shared" si="4"/>
        <v>1.451365</v>
      </c>
    </row>
    <row r="16" spans="1:19" x14ac:dyDescent="0.2">
      <c r="A16" t="s">
        <v>303</v>
      </c>
      <c r="B16" t="s">
        <v>8</v>
      </c>
      <c r="C16" t="s">
        <v>304</v>
      </c>
      <c r="D16" t="s">
        <v>574</v>
      </c>
      <c r="E16" t="s">
        <v>5</v>
      </c>
      <c r="F16">
        <v>11085874</v>
      </c>
      <c r="G16" t="s">
        <v>306</v>
      </c>
      <c r="H16">
        <v>30682</v>
      </c>
      <c r="I16" t="s">
        <v>7</v>
      </c>
      <c r="J16">
        <v>10</v>
      </c>
      <c r="K16">
        <v>1298.51</v>
      </c>
      <c r="L16">
        <v>985.02</v>
      </c>
      <c r="M16">
        <v>313.49</v>
      </c>
      <c r="N16" s="20">
        <v>3.0300000000000001E-2</v>
      </c>
      <c r="O16" s="11">
        <f t="shared" si="0"/>
        <v>39.344853000000001</v>
      </c>
      <c r="P16" s="11">
        <f t="shared" si="1"/>
        <v>352.83485300000001</v>
      </c>
      <c r="Q16" s="11">
        <f t="shared" si="2"/>
        <v>313.49</v>
      </c>
      <c r="R16" s="11">
        <f t="shared" si="3"/>
        <v>333.16242650000004</v>
      </c>
      <c r="S16" s="13">
        <f t="shared" si="4"/>
        <v>39.344853000000001</v>
      </c>
    </row>
    <row r="17" spans="1:19" x14ac:dyDescent="0.2">
      <c r="A17" t="s">
        <v>303</v>
      </c>
      <c r="B17" t="s">
        <v>8</v>
      </c>
      <c r="C17" t="s">
        <v>304</v>
      </c>
      <c r="D17" t="s">
        <v>574</v>
      </c>
      <c r="E17" t="s">
        <v>5</v>
      </c>
      <c r="F17">
        <v>11085937</v>
      </c>
      <c r="G17" t="s">
        <v>306</v>
      </c>
      <c r="H17">
        <v>29952</v>
      </c>
      <c r="I17" t="s">
        <v>7</v>
      </c>
      <c r="J17">
        <v>2</v>
      </c>
      <c r="K17">
        <v>282.39</v>
      </c>
      <c r="L17">
        <v>229.25</v>
      </c>
      <c r="M17">
        <v>53.14</v>
      </c>
      <c r="N17" s="20">
        <v>3.0300000000000001E-2</v>
      </c>
      <c r="O17" s="11">
        <f t="shared" si="0"/>
        <v>8.5564169999999997</v>
      </c>
      <c r="P17" s="11">
        <f t="shared" si="1"/>
        <v>61.696416999999997</v>
      </c>
      <c r="Q17" s="11">
        <f t="shared" si="2"/>
        <v>53.14</v>
      </c>
      <c r="R17" s="11">
        <f t="shared" si="3"/>
        <v>57.418208499999999</v>
      </c>
      <c r="S17" s="13">
        <f t="shared" si="4"/>
        <v>8.5564169999999997</v>
      </c>
    </row>
    <row r="18" spans="1:19" x14ac:dyDescent="0.2">
      <c r="A18" t="s">
        <v>303</v>
      </c>
      <c r="B18" t="s">
        <v>8</v>
      </c>
      <c r="C18" t="s">
        <v>304</v>
      </c>
      <c r="D18" t="s">
        <v>574</v>
      </c>
      <c r="E18" t="s">
        <v>5</v>
      </c>
      <c r="F18">
        <v>11085982</v>
      </c>
      <c r="G18" t="s">
        <v>306</v>
      </c>
      <c r="H18">
        <v>29587</v>
      </c>
      <c r="I18" t="s">
        <v>7</v>
      </c>
      <c r="J18">
        <v>5</v>
      </c>
      <c r="K18">
        <v>666.87</v>
      </c>
      <c r="L18">
        <v>559.12</v>
      </c>
      <c r="M18">
        <v>107.75</v>
      </c>
      <c r="N18" s="20">
        <v>3.0300000000000001E-2</v>
      </c>
      <c r="O18" s="11">
        <f t="shared" si="0"/>
        <v>20.206161000000002</v>
      </c>
      <c r="P18" s="11">
        <f t="shared" si="1"/>
        <v>127.95616100000001</v>
      </c>
      <c r="Q18" s="11">
        <f t="shared" si="2"/>
        <v>107.75</v>
      </c>
      <c r="R18" s="11">
        <f t="shared" si="3"/>
        <v>117.8530805</v>
      </c>
      <c r="S18" s="13">
        <f t="shared" si="4"/>
        <v>20.206161000000002</v>
      </c>
    </row>
    <row r="19" spans="1:19" x14ac:dyDescent="0.2">
      <c r="A19" t="s">
        <v>303</v>
      </c>
      <c r="B19" t="s">
        <v>8</v>
      </c>
      <c r="C19" t="s">
        <v>304</v>
      </c>
      <c r="D19" t="s">
        <v>574</v>
      </c>
      <c r="E19" t="s">
        <v>5</v>
      </c>
      <c r="F19">
        <v>11086135</v>
      </c>
      <c r="G19" t="s">
        <v>306</v>
      </c>
      <c r="H19">
        <v>31048</v>
      </c>
      <c r="I19" t="s">
        <v>7</v>
      </c>
      <c r="J19">
        <v>0</v>
      </c>
      <c r="K19">
        <v>0</v>
      </c>
      <c r="L19">
        <v>0</v>
      </c>
      <c r="M19">
        <v>0</v>
      </c>
      <c r="N19" s="20">
        <v>3.0300000000000001E-2</v>
      </c>
      <c r="O19" s="11">
        <f t="shared" si="0"/>
        <v>0</v>
      </c>
      <c r="P19" s="11">
        <f t="shared" si="1"/>
        <v>0</v>
      </c>
      <c r="Q19" s="11">
        <f t="shared" si="2"/>
        <v>0</v>
      </c>
      <c r="R19" s="11">
        <f t="shared" si="3"/>
        <v>0</v>
      </c>
      <c r="S19" s="13">
        <f t="shared" si="4"/>
        <v>0</v>
      </c>
    </row>
    <row r="20" spans="1:19" x14ac:dyDescent="0.2">
      <c r="A20" t="s">
        <v>303</v>
      </c>
      <c r="B20" t="s">
        <v>8</v>
      </c>
      <c r="C20" t="s">
        <v>304</v>
      </c>
      <c r="D20" t="s">
        <v>574</v>
      </c>
      <c r="E20" t="s">
        <v>5</v>
      </c>
      <c r="F20">
        <v>11086144</v>
      </c>
      <c r="G20" t="s">
        <v>306</v>
      </c>
      <c r="H20">
        <v>30317</v>
      </c>
      <c r="I20" t="s">
        <v>7</v>
      </c>
      <c r="J20">
        <v>0</v>
      </c>
      <c r="K20">
        <v>0</v>
      </c>
      <c r="L20">
        <v>0</v>
      </c>
      <c r="M20">
        <v>0</v>
      </c>
      <c r="N20" s="20">
        <v>3.0300000000000001E-2</v>
      </c>
      <c r="O20" s="11">
        <f t="shared" si="0"/>
        <v>0</v>
      </c>
      <c r="P20" s="11">
        <f t="shared" si="1"/>
        <v>0</v>
      </c>
      <c r="Q20" s="11">
        <f t="shared" si="2"/>
        <v>0</v>
      </c>
      <c r="R20" s="11">
        <f t="shared" si="3"/>
        <v>0</v>
      </c>
      <c r="S20" s="13">
        <f t="shared" si="4"/>
        <v>0</v>
      </c>
    </row>
    <row r="21" spans="1:19" x14ac:dyDescent="0.2">
      <c r="A21" t="s">
        <v>303</v>
      </c>
      <c r="B21" t="s">
        <v>8</v>
      </c>
      <c r="C21" t="s">
        <v>304</v>
      </c>
      <c r="D21" t="s">
        <v>574</v>
      </c>
      <c r="E21" t="s">
        <v>5</v>
      </c>
      <c r="F21">
        <v>11087136</v>
      </c>
      <c r="G21" t="s">
        <v>312</v>
      </c>
      <c r="H21">
        <v>30682</v>
      </c>
      <c r="I21" t="s">
        <v>7</v>
      </c>
      <c r="J21">
        <v>10</v>
      </c>
      <c r="K21">
        <v>3143.06</v>
      </c>
      <c r="L21">
        <v>2384.25</v>
      </c>
      <c r="M21">
        <v>758.81</v>
      </c>
      <c r="N21" s="20">
        <v>3.0300000000000001E-2</v>
      </c>
      <c r="O21" s="11">
        <f t="shared" si="0"/>
        <v>95.234718000000001</v>
      </c>
      <c r="P21" s="11">
        <f t="shared" si="1"/>
        <v>854.04471799999999</v>
      </c>
      <c r="Q21" s="11">
        <f t="shared" si="2"/>
        <v>758.81</v>
      </c>
      <c r="R21" s="11">
        <f t="shared" si="3"/>
        <v>806.42735900000002</v>
      </c>
      <c r="S21" s="13">
        <f t="shared" si="4"/>
        <v>95.234718000000001</v>
      </c>
    </row>
    <row r="22" spans="1:19" x14ac:dyDescent="0.2">
      <c r="A22" t="s">
        <v>303</v>
      </c>
      <c r="B22" t="s">
        <v>8</v>
      </c>
      <c r="C22" t="s">
        <v>304</v>
      </c>
      <c r="D22" t="s">
        <v>574</v>
      </c>
      <c r="E22" t="s">
        <v>5</v>
      </c>
      <c r="F22">
        <v>11087208</v>
      </c>
      <c r="G22" t="s">
        <v>312</v>
      </c>
      <c r="H22">
        <v>29952</v>
      </c>
      <c r="I22" t="s">
        <v>7</v>
      </c>
      <c r="J22">
        <v>2</v>
      </c>
      <c r="K22">
        <v>683.54</v>
      </c>
      <c r="L22">
        <v>554.9</v>
      </c>
      <c r="M22">
        <v>128.63999999999999</v>
      </c>
      <c r="N22" s="20">
        <v>3.0300000000000001E-2</v>
      </c>
      <c r="O22" s="11">
        <f t="shared" si="0"/>
        <v>20.711261999999998</v>
      </c>
      <c r="P22" s="11">
        <f t="shared" si="1"/>
        <v>149.35126199999999</v>
      </c>
      <c r="Q22" s="11">
        <f t="shared" si="2"/>
        <v>128.63999999999999</v>
      </c>
      <c r="R22" s="11">
        <f t="shared" si="3"/>
        <v>138.995631</v>
      </c>
      <c r="S22" s="13">
        <f t="shared" si="4"/>
        <v>20.711261999999998</v>
      </c>
    </row>
    <row r="23" spans="1:19" x14ac:dyDescent="0.2">
      <c r="A23" t="s">
        <v>303</v>
      </c>
      <c r="B23" t="s">
        <v>8</v>
      </c>
      <c r="C23" t="s">
        <v>304</v>
      </c>
      <c r="D23" t="s">
        <v>574</v>
      </c>
      <c r="E23" t="s">
        <v>5</v>
      </c>
      <c r="F23">
        <v>11087253</v>
      </c>
      <c r="G23" t="s">
        <v>312</v>
      </c>
      <c r="H23">
        <v>29587</v>
      </c>
      <c r="I23" t="s">
        <v>7</v>
      </c>
      <c r="J23">
        <v>5</v>
      </c>
      <c r="K23">
        <v>1614.18</v>
      </c>
      <c r="L23">
        <v>1353.37</v>
      </c>
      <c r="M23">
        <v>260.81</v>
      </c>
      <c r="N23" s="20">
        <v>3.0300000000000001E-2</v>
      </c>
      <c r="O23" s="11">
        <f t="shared" si="0"/>
        <v>48.909654000000003</v>
      </c>
      <c r="P23" s="11">
        <f t="shared" si="1"/>
        <v>309.71965399999999</v>
      </c>
      <c r="Q23" s="11">
        <f t="shared" si="2"/>
        <v>260.81</v>
      </c>
      <c r="R23" s="11">
        <f t="shared" si="3"/>
        <v>285.26482699999997</v>
      </c>
      <c r="S23" s="13">
        <f t="shared" si="4"/>
        <v>48.909654000000003</v>
      </c>
    </row>
    <row r="24" spans="1:19" x14ac:dyDescent="0.2">
      <c r="A24" t="s">
        <v>303</v>
      </c>
      <c r="B24" t="s">
        <v>8</v>
      </c>
      <c r="C24" t="s">
        <v>304</v>
      </c>
      <c r="D24" t="s">
        <v>574</v>
      </c>
      <c r="E24" t="s">
        <v>5</v>
      </c>
      <c r="F24">
        <v>11087397</v>
      </c>
      <c r="G24" t="s">
        <v>312</v>
      </c>
      <c r="H24">
        <v>31048</v>
      </c>
      <c r="I24" t="s">
        <v>7</v>
      </c>
      <c r="J24">
        <v>0</v>
      </c>
      <c r="K24">
        <v>0</v>
      </c>
      <c r="L24">
        <v>0</v>
      </c>
      <c r="M24">
        <v>0</v>
      </c>
      <c r="N24" s="20">
        <v>3.0300000000000001E-2</v>
      </c>
      <c r="O24" s="11">
        <f t="shared" si="0"/>
        <v>0</v>
      </c>
      <c r="P24" s="11">
        <f t="shared" si="1"/>
        <v>0</v>
      </c>
      <c r="Q24" s="11">
        <f t="shared" si="2"/>
        <v>0</v>
      </c>
      <c r="R24" s="11">
        <f t="shared" si="3"/>
        <v>0</v>
      </c>
      <c r="S24" s="13">
        <f t="shared" si="4"/>
        <v>0</v>
      </c>
    </row>
    <row r="25" spans="1:19" x14ac:dyDescent="0.2">
      <c r="A25" t="s">
        <v>303</v>
      </c>
      <c r="B25" t="s">
        <v>8</v>
      </c>
      <c r="C25" t="s">
        <v>304</v>
      </c>
      <c r="D25" t="s">
        <v>574</v>
      </c>
      <c r="E25" t="s">
        <v>5</v>
      </c>
      <c r="F25">
        <v>11087406</v>
      </c>
      <c r="G25" t="s">
        <v>312</v>
      </c>
      <c r="H25">
        <v>30317</v>
      </c>
      <c r="I25" t="s">
        <v>7</v>
      </c>
      <c r="J25">
        <v>0</v>
      </c>
      <c r="K25">
        <v>0</v>
      </c>
      <c r="L25">
        <v>0</v>
      </c>
      <c r="M25">
        <v>0</v>
      </c>
      <c r="N25" s="20">
        <v>3.0300000000000001E-2</v>
      </c>
      <c r="O25" s="11">
        <f t="shared" si="0"/>
        <v>0</v>
      </c>
      <c r="P25" s="11">
        <f t="shared" si="1"/>
        <v>0</v>
      </c>
      <c r="Q25" s="11">
        <f t="shared" si="2"/>
        <v>0</v>
      </c>
      <c r="R25" s="11">
        <f t="shared" si="3"/>
        <v>0</v>
      </c>
      <c r="S25" s="13">
        <f t="shared" si="4"/>
        <v>0</v>
      </c>
    </row>
    <row r="26" spans="1:19" x14ac:dyDescent="0.2">
      <c r="A26" t="s">
        <v>303</v>
      </c>
      <c r="B26" t="s">
        <v>8</v>
      </c>
      <c r="C26" t="s">
        <v>304</v>
      </c>
      <c r="D26" t="s">
        <v>574</v>
      </c>
      <c r="E26" t="s">
        <v>5</v>
      </c>
      <c r="F26">
        <v>11094499</v>
      </c>
      <c r="G26" t="s">
        <v>313</v>
      </c>
      <c r="H26">
        <v>31048</v>
      </c>
      <c r="I26" t="s">
        <v>7</v>
      </c>
      <c r="J26">
        <v>0</v>
      </c>
      <c r="K26">
        <v>0</v>
      </c>
      <c r="L26">
        <v>0</v>
      </c>
      <c r="M26">
        <v>0</v>
      </c>
      <c r="N26" s="20">
        <v>3.0300000000000001E-2</v>
      </c>
      <c r="O26" s="11">
        <f t="shared" si="0"/>
        <v>0</v>
      </c>
      <c r="P26" s="11">
        <f t="shared" si="1"/>
        <v>0</v>
      </c>
      <c r="Q26" s="11">
        <f t="shared" si="2"/>
        <v>0</v>
      </c>
      <c r="R26" s="11">
        <f t="shared" si="3"/>
        <v>0</v>
      </c>
      <c r="S26" s="13">
        <f t="shared" si="4"/>
        <v>0</v>
      </c>
    </row>
    <row r="27" spans="1:19" x14ac:dyDescent="0.2">
      <c r="A27" t="s">
        <v>303</v>
      </c>
      <c r="B27" t="s">
        <v>8</v>
      </c>
      <c r="C27" t="s">
        <v>304</v>
      </c>
      <c r="D27" t="s">
        <v>574</v>
      </c>
      <c r="E27" t="s">
        <v>5</v>
      </c>
      <c r="F27">
        <v>11094508</v>
      </c>
      <c r="G27" t="s">
        <v>313</v>
      </c>
      <c r="H27">
        <v>30317</v>
      </c>
      <c r="I27" t="s">
        <v>7</v>
      </c>
      <c r="J27">
        <v>0</v>
      </c>
      <c r="K27">
        <v>0</v>
      </c>
      <c r="L27">
        <v>0</v>
      </c>
      <c r="M27">
        <v>0</v>
      </c>
      <c r="N27" s="20">
        <v>3.0300000000000001E-2</v>
      </c>
      <c r="O27" s="11">
        <f t="shared" si="0"/>
        <v>0</v>
      </c>
      <c r="P27" s="11">
        <f t="shared" si="1"/>
        <v>0</v>
      </c>
      <c r="Q27" s="11">
        <f t="shared" si="2"/>
        <v>0</v>
      </c>
      <c r="R27" s="11">
        <f t="shared" si="3"/>
        <v>0</v>
      </c>
      <c r="S27" s="13">
        <f t="shared" si="4"/>
        <v>0</v>
      </c>
    </row>
    <row r="28" spans="1:19" x14ac:dyDescent="0.2">
      <c r="A28" t="s">
        <v>303</v>
      </c>
      <c r="B28" t="s">
        <v>8</v>
      </c>
      <c r="C28" t="s">
        <v>304</v>
      </c>
      <c r="D28" t="s">
        <v>574</v>
      </c>
      <c r="E28" t="s">
        <v>5</v>
      </c>
      <c r="F28">
        <v>11094517</v>
      </c>
      <c r="G28" t="s">
        <v>313</v>
      </c>
      <c r="H28">
        <v>29587</v>
      </c>
      <c r="I28" t="s">
        <v>7</v>
      </c>
      <c r="J28">
        <v>5</v>
      </c>
      <c r="K28">
        <v>1278.57</v>
      </c>
      <c r="L28">
        <v>1071.99</v>
      </c>
      <c r="M28">
        <v>206.58</v>
      </c>
      <c r="N28" s="20">
        <v>3.0300000000000001E-2</v>
      </c>
      <c r="O28" s="11">
        <f t="shared" si="0"/>
        <v>38.740670999999999</v>
      </c>
      <c r="P28" s="11">
        <f t="shared" si="1"/>
        <v>245.320671</v>
      </c>
      <c r="Q28" s="11">
        <f t="shared" si="2"/>
        <v>206.58</v>
      </c>
      <c r="R28" s="11">
        <f t="shared" si="3"/>
        <v>225.95033549999999</v>
      </c>
      <c r="S28" s="13">
        <f t="shared" si="4"/>
        <v>38.740670999999999</v>
      </c>
    </row>
    <row r="29" spans="1:19" x14ac:dyDescent="0.2">
      <c r="A29" t="s">
        <v>303</v>
      </c>
      <c r="B29" t="s">
        <v>8</v>
      </c>
      <c r="C29" t="s">
        <v>304</v>
      </c>
      <c r="D29" t="s">
        <v>574</v>
      </c>
      <c r="E29" t="s">
        <v>5</v>
      </c>
      <c r="F29">
        <v>11094544</v>
      </c>
      <c r="G29" t="s">
        <v>313</v>
      </c>
      <c r="H29">
        <v>30682</v>
      </c>
      <c r="I29" t="s">
        <v>7</v>
      </c>
      <c r="J29">
        <v>8</v>
      </c>
      <c r="K29">
        <v>2489.5700000000002</v>
      </c>
      <c r="L29">
        <v>1888.53</v>
      </c>
      <c r="M29">
        <v>601.04</v>
      </c>
      <c r="N29" s="20">
        <v>3.0300000000000001E-2</v>
      </c>
      <c r="O29" s="11">
        <f t="shared" si="0"/>
        <v>75.433971</v>
      </c>
      <c r="P29" s="11">
        <f t="shared" si="1"/>
        <v>676.47397100000001</v>
      </c>
      <c r="Q29" s="11">
        <f t="shared" si="2"/>
        <v>601.04</v>
      </c>
      <c r="R29" s="11">
        <f t="shared" si="3"/>
        <v>638.75698549999993</v>
      </c>
      <c r="S29" s="13">
        <f t="shared" si="4"/>
        <v>75.433971</v>
      </c>
    </row>
    <row r="30" spans="1:19" x14ac:dyDescent="0.2">
      <c r="A30" t="s">
        <v>303</v>
      </c>
      <c r="B30" t="s">
        <v>8</v>
      </c>
      <c r="C30" t="s">
        <v>304</v>
      </c>
      <c r="D30" t="s">
        <v>574</v>
      </c>
      <c r="E30" t="s">
        <v>5</v>
      </c>
      <c r="F30">
        <v>11094625</v>
      </c>
      <c r="G30" t="s">
        <v>313</v>
      </c>
      <c r="H30">
        <v>29952</v>
      </c>
      <c r="I30" t="s">
        <v>7</v>
      </c>
      <c r="J30">
        <v>2</v>
      </c>
      <c r="K30">
        <v>541.41999999999996</v>
      </c>
      <c r="L30">
        <v>439.53</v>
      </c>
      <c r="M30">
        <v>101.89</v>
      </c>
      <c r="N30" s="20">
        <v>3.0300000000000001E-2</v>
      </c>
      <c r="O30" s="11">
        <f t="shared" si="0"/>
        <v>16.405025999999999</v>
      </c>
      <c r="P30" s="11">
        <f t="shared" si="1"/>
        <v>118.29502600000001</v>
      </c>
      <c r="Q30" s="11">
        <f t="shared" si="2"/>
        <v>101.89</v>
      </c>
      <c r="R30" s="11">
        <f t="shared" si="3"/>
        <v>110.092513</v>
      </c>
      <c r="S30" s="13">
        <f t="shared" si="4"/>
        <v>16.405025999999999</v>
      </c>
    </row>
    <row r="31" spans="1:19" x14ac:dyDescent="0.2">
      <c r="A31" t="s">
        <v>303</v>
      </c>
      <c r="B31" t="s">
        <v>8</v>
      </c>
      <c r="C31" t="s">
        <v>304</v>
      </c>
      <c r="D31" t="s">
        <v>574</v>
      </c>
      <c r="E31" t="s">
        <v>5</v>
      </c>
      <c r="F31">
        <v>11099691</v>
      </c>
      <c r="G31" t="s">
        <v>314</v>
      </c>
      <c r="H31">
        <v>29587</v>
      </c>
      <c r="I31" t="s">
        <v>7</v>
      </c>
      <c r="J31">
        <v>8</v>
      </c>
      <c r="K31">
        <v>9162.19</v>
      </c>
      <c r="L31">
        <v>7681.81</v>
      </c>
      <c r="M31">
        <v>1480.38</v>
      </c>
      <c r="N31" s="20">
        <v>3.0300000000000001E-2</v>
      </c>
      <c r="O31" s="11">
        <f t="shared" si="0"/>
        <v>277.61435700000004</v>
      </c>
      <c r="P31" s="11">
        <f t="shared" si="1"/>
        <v>1757.994357</v>
      </c>
      <c r="Q31" s="11">
        <f t="shared" si="2"/>
        <v>1480.38</v>
      </c>
      <c r="R31" s="11">
        <f t="shared" si="3"/>
        <v>1619.1871785000001</v>
      </c>
      <c r="S31" s="13">
        <f t="shared" si="4"/>
        <v>277.61435700000004</v>
      </c>
    </row>
    <row r="32" spans="1:19" x14ac:dyDescent="0.2">
      <c r="A32" t="s">
        <v>303</v>
      </c>
      <c r="B32" t="s">
        <v>8</v>
      </c>
      <c r="C32" t="s">
        <v>304</v>
      </c>
      <c r="D32" t="s">
        <v>574</v>
      </c>
      <c r="E32" t="s">
        <v>5</v>
      </c>
      <c r="F32">
        <v>11099718</v>
      </c>
      <c r="G32" t="s">
        <v>314</v>
      </c>
      <c r="H32">
        <v>30682</v>
      </c>
      <c r="I32" t="s">
        <v>7</v>
      </c>
      <c r="J32">
        <v>14</v>
      </c>
      <c r="K32">
        <v>17840.25</v>
      </c>
      <c r="L32">
        <v>13533.17</v>
      </c>
      <c r="M32">
        <v>4307.08</v>
      </c>
      <c r="N32" s="20">
        <v>3.0300000000000001E-2</v>
      </c>
      <c r="O32" s="11">
        <f t="shared" si="0"/>
        <v>540.559575</v>
      </c>
      <c r="P32" s="11">
        <f t="shared" si="1"/>
        <v>4847.6395750000001</v>
      </c>
      <c r="Q32" s="11">
        <f t="shared" si="2"/>
        <v>4307.08</v>
      </c>
      <c r="R32" s="11">
        <f t="shared" si="3"/>
        <v>4577.3597874999996</v>
      </c>
      <c r="S32" s="13">
        <f t="shared" si="4"/>
        <v>540.559575</v>
      </c>
    </row>
    <row r="33" spans="1:19" x14ac:dyDescent="0.2">
      <c r="A33" t="s">
        <v>303</v>
      </c>
      <c r="B33" t="s">
        <v>8</v>
      </c>
      <c r="C33" t="s">
        <v>304</v>
      </c>
      <c r="D33" t="s">
        <v>574</v>
      </c>
      <c r="E33" t="s">
        <v>5</v>
      </c>
      <c r="F33">
        <v>11099817</v>
      </c>
      <c r="G33" t="s">
        <v>314</v>
      </c>
      <c r="H33">
        <v>29952</v>
      </c>
      <c r="I33" t="s">
        <v>7</v>
      </c>
      <c r="J33">
        <v>3</v>
      </c>
      <c r="K33">
        <v>3879.82</v>
      </c>
      <c r="L33">
        <v>3149.67</v>
      </c>
      <c r="M33">
        <v>730.15</v>
      </c>
      <c r="N33" s="20">
        <v>3.0300000000000001E-2</v>
      </c>
      <c r="O33" s="11">
        <f t="shared" si="0"/>
        <v>117.55854600000001</v>
      </c>
      <c r="P33" s="11">
        <f t="shared" si="1"/>
        <v>847.70854599999996</v>
      </c>
      <c r="Q33" s="11">
        <f t="shared" si="2"/>
        <v>730.15</v>
      </c>
      <c r="R33" s="11">
        <f t="shared" si="3"/>
        <v>788.92927299999997</v>
      </c>
      <c r="S33" s="13">
        <f t="shared" si="4"/>
        <v>117.55854600000001</v>
      </c>
    </row>
    <row r="34" spans="1:19" x14ac:dyDescent="0.2">
      <c r="A34" t="s">
        <v>303</v>
      </c>
      <c r="B34" t="s">
        <v>8</v>
      </c>
      <c r="C34" t="s">
        <v>304</v>
      </c>
      <c r="D34" t="s">
        <v>574</v>
      </c>
      <c r="E34" t="s">
        <v>5</v>
      </c>
      <c r="F34">
        <v>11099835</v>
      </c>
      <c r="G34" t="s">
        <v>314</v>
      </c>
      <c r="H34">
        <v>30317</v>
      </c>
      <c r="I34" t="s">
        <v>7</v>
      </c>
      <c r="J34">
        <v>0</v>
      </c>
      <c r="K34">
        <v>0</v>
      </c>
      <c r="L34">
        <v>0</v>
      </c>
      <c r="M34">
        <v>0</v>
      </c>
      <c r="N34" s="20">
        <v>3.0300000000000001E-2</v>
      </c>
      <c r="O34" s="11">
        <f t="shared" si="0"/>
        <v>0</v>
      </c>
      <c r="P34" s="11">
        <f t="shared" si="1"/>
        <v>0</v>
      </c>
      <c r="Q34" s="11">
        <f t="shared" si="2"/>
        <v>0</v>
      </c>
      <c r="R34" s="11">
        <f t="shared" si="3"/>
        <v>0</v>
      </c>
      <c r="S34" s="13">
        <f t="shared" si="4"/>
        <v>0</v>
      </c>
    </row>
    <row r="35" spans="1:19" x14ac:dyDescent="0.2">
      <c r="A35" t="s">
        <v>303</v>
      </c>
      <c r="B35" t="s">
        <v>8</v>
      </c>
      <c r="C35" t="s">
        <v>304</v>
      </c>
      <c r="D35" t="s">
        <v>574</v>
      </c>
      <c r="E35" t="s">
        <v>5</v>
      </c>
      <c r="F35">
        <v>11099961</v>
      </c>
      <c r="G35" t="s">
        <v>314</v>
      </c>
      <c r="H35">
        <v>31048</v>
      </c>
      <c r="I35" t="s">
        <v>7</v>
      </c>
      <c r="J35">
        <v>0</v>
      </c>
      <c r="K35">
        <v>0</v>
      </c>
      <c r="L35">
        <v>0</v>
      </c>
      <c r="M35">
        <v>0</v>
      </c>
      <c r="N35" s="20">
        <v>3.0300000000000001E-2</v>
      </c>
      <c r="O35" s="11">
        <f t="shared" si="0"/>
        <v>0</v>
      </c>
      <c r="P35" s="11">
        <f t="shared" si="1"/>
        <v>0</v>
      </c>
      <c r="Q35" s="11">
        <f t="shared" si="2"/>
        <v>0</v>
      </c>
      <c r="R35" s="11">
        <f t="shared" si="3"/>
        <v>0</v>
      </c>
      <c r="S35" s="13">
        <f t="shared" si="4"/>
        <v>0</v>
      </c>
    </row>
    <row r="36" spans="1:19" x14ac:dyDescent="0.2">
      <c r="A36" t="s">
        <v>303</v>
      </c>
      <c r="B36" t="s">
        <v>8</v>
      </c>
      <c r="C36" t="s">
        <v>304</v>
      </c>
      <c r="D36" t="s">
        <v>574</v>
      </c>
      <c r="E36" t="s">
        <v>5</v>
      </c>
      <c r="F36">
        <v>11101261</v>
      </c>
      <c r="G36" t="s">
        <v>315</v>
      </c>
      <c r="H36">
        <v>29952</v>
      </c>
      <c r="I36" t="s">
        <v>7</v>
      </c>
      <c r="J36">
        <v>1</v>
      </c>
      <c r="K36">
        <v>135.15</v>
      </c>
      <c r="L36">
        <v>109.72</v>
      </c>
      <c r="M36">
        <v>25.43</v>
      </c>
      <c r="N36" s="20">
        <v>3.0300000000000001E-2</v>
      </c>
      <c r="O36" s="11">
        <f t="shared" si="0"/>
        <v>4.0950449999999998</v>
      </c>
      <c r="P36" s="11">
        <f t="shared" si="1"/>
        <v>29.525044999999999</v>
      </c>
      <c r="Q36" s="11">
        <f t="shared" si="2"/>
        <v>25.43</v>
      </c>
      <c r="R36" s="11">
        <f t="shared" si="3"/>
        <v>27.477522499999999</v>
      </c>
      <c r="S36" s="13">
        <f t="shared" si="4"/>
        <v>4.0950449999999998</v>
      </c>
    </row>
    <row r="37" spans="1:19" x14ac:dyDescent="0.2">
      <c r="A37" t="s">
        <v>303</v>
      </c>
      <c r="B37" t="s">
        <v>8</v>
      </c>
      <c r="C37" t="s">
        <v>304</v>
      </c>
      <c r="D37" t="s">
        <v>574</v>
      </c>
      <c r="E37" t="s">
        <v>5</v>
      </c>
      <c r="F37">
        <v>11101306</v>
      </c>
      <c r="G37" t="s">
        <v>315</v>
      </c>
      <c r="H37">
        <v>29587</v>
      </c>
      <c r="I37" t="s">
        <v>7</v>
      </c>
      <c r="J37">
        <v>3</v>
      </c>
      <c r="K37">
        <v>319.14999999999998</v>
      </c>
      <c r="L37">
        <v>267.58</v>
      </c>
      <c r="M37">
        <v>51.57</v>
      </c>
      <c r="N37" s="20">
        <v>3.0300000000000001E-2</v>
      </c>
      <c r="O37" s="11">
        <f t="shared" si="0"/>
        <v>9.6702449999999995</v>
      </c>
      <c r="P37" s="11">
        <f t="shared" si="1"/>
        <v>61.240245000000002</v>
      </c>
      <c r="Q37" s="11">
        <f t="shared" si="2"/>
        <v>51.57</v>
      </c>
      <c r="R37" s="11">
        <f t="shared" si="3"/>
        <v>56.405122500000004</v>
      </c>
      <c r="S37" s="13">
        <f t="shared" si="4"/>
        <v>9.6702449999999995</v>
      </c>
    </row>
    <row r="38" spans="1:19" x14ac:dyDescent="0.2">
      <c r="A38" t="s">
        <v>303</v>
      </c>
      <c r="B38" t="s">
        <v>8</v>
      </c>
      <c r="C38" t="s">
        <v>304</v>
      </c>
      <c r="D38" t="s">
        <v>574</v>
      </c>
      <c r="E38" t="s">
        <v>5</v>
      </c>
      <c r="F38">
        <v>11101333</v>
      </c>
      <c r="G38" t="s">
        <v>315</v>
      </c>
      <c r="H38">
        <v>30682</v>
      </c>
      <c r="I38" t="s">
        <v>7</v>
      </c>
      <c r="J38">
        <v>5</v>
      </c>
      <c r="K38">
        <v>621.44000000000005</v>
      </c>
      <c r="L38">
        <v>471.41</v>
      </c>
      <c r="M38">
        <v>150.03</v>
      </c>
      <c r="N38" s="20">
        <v>3.0300000000000001E-2</v>
      </c>
      <c r="O38" s="11">
        <f t="shared" si="0"/>
        <v>18.829632000000004</v>
      </c>
      <c r="P38" s="11">
        <f t="shared" si="1"/>
        <v>168.859632</v>
      </c>
      <c r="Q38" s="11">
        <f t="shared" si="2"/>
        <v>150.03</v>
      </c>
      <c r="R38" s="11">
        <f t="shared" si="3"/>
        <v>159.444816</v>
      </c>
      <c r="S38" s="13">
        <f t="shared" si="4"/>
        <v>18.829632000000004</v>
      </c>
    </row>
    <row r="39" spans="1:19" x14ac:dyDescent="0.2">
      <c r="A39" t="s">
        <v>303</v>
      </c>
      <c r="B39" t="s">
        <v>8</v>
      </c>
      <c r="C39" t="s">
        <v>304</v>
      </c>
      <c r="D39" t="s">
        <v>574</v>
      </c>
      <c r="E39" t="s">
        <v>5</v>
      </c>
      <c r="F39">
        <v>11101486</v>
      </c>
      <c r="G39" t="s">
        <v>315</v>
      </c>
      <c r="H39">
        <v>31048</v>
      </c>
      <c r="I39" t="s">
        <v>7</v>
      </c>
      <c r="J39">
        <v>0</v>
      </c>
      <c r="K39">
        <v>0</v>
      </c>
      <c r="L39">
        <v>0</v>
      </c>
      <c r="M39">
        <v>0</v>
      </c>
      <c r="N39" s="20">
        <v>3.0300000000000001E-2</v>
      </c>
      <c r="O39" s="11">
        <f t="shared" si="0"/>
        <v>0</v>
      </c>
      <c r="P39" s="11">
        <f t="shared" si="1"/>
        <v>0</v>
      </c>
      <c r="Q39" s="11">
        <f t="shared" si="2"/>
        <v>0</v>
      </c>
      <c r="R39" s="11">
        <f t="shared" si="3"/>
        <v>0</v>
      </c>
      <c r="S39" s="13">
        <f t="shared" si="4"/>
        <v>0</v>
      </c>
    </row>
    <row r="40" spans="1:19" x14ac:dyDescent="0.2">
      <c r="A40" t="s">
        <v>303</v>
      </c>
      <c r="B40" t="s">
        <v>8</v>
      </c>
      <c r="C40" t="s">
        <v>304</v>
      </c>
      <c r="D40" t="s">
        <v>574</v>
      </c>
      <c r="E40" t="s">
        <v>5</v>
      </c>
      <c r="F40">
        <v>11101495</v>
      </c>
      <c r="G40" t="s">
        <v>315</v>
      </c>
      <c r="H40">
        <v>30317</v>
      </c>
      <c r="I40" t="s">
        <v>7</v>
      </c>
      <c r="J40">
        <v>0</v>
      </c>
      <c r="K40">
        <v>0</v>
      </c>
      <c r="L40">
        <v>0</v>
      </c>
      <c r="M40">
        <v>0</v>
      </c>
      <c r="N40" s="20">
        <v>3.0300000000000001E-2</v>
      </c>
      <c r="O40" s="11">
        <f t="shared" si="0"/>
        <v>0</v>
      </c>
      <c r="P40" s="11">
        <f t="shared" si="1"/>
        <v>0</v>
      </c>
      <c r="Q40" s="11">
        <f t="shared" si="2"/>
        <v>0</v>
      </c>
      <c r="R40" s="11">
        <f t="shared" si="3"/>
        <v>0</v>
      </c>
      <c r="S40" s="13">
        <f t="shared" si="4"/>
        <v>0</v>
      </c>
    </row>
    <row r="41" spans="1:19" x14ac:dyDescent="0.2">
      <c r="A41" t="s">
        <v>303</v>
      </c>
      <c r="B41" t="s">
        <v>8</v>
      </c>
      <c r="C41" t="s">
        <v>304</v>
      </c>
      <c r="D41" t="s">
        <v>574</v>
      </c>
      <c r="E41" t="s">
        <v>5</v>
      </c>
      <c r="F41">
        <v>11102901</v>
      </c>
      <c r="G41" t="s">
        <v>316</v>
      </c>
      <c r="H41">
        <v>29952</v>
      </c>
      <c r="I41" t="s">
        <v>7</v>
      </c>
      <c r="J41">
        <v>3</v>
      </c>
      <c r="K41">
        <v>721.66</v>
      </c>
      <c r="L41">
        <v>585.85</v>
      </c>
      <c r="M41">
        <v>135.81</v>
      </c>
      <c r="N41" s="20">
        <v>3.0300000000000001E-2</v>
      </c>
      <c r="O41" s="11">
        <f t="shared" si="0"/>
        <v>21.866298</v>
      </c>
      <c r="P41" s="11">
        <f t="shared" si="1"/>
        <v>157.676298</v>
      </c>
      <c r="Q41" s="11">
        <f t="shared" si="2"/>
        <v>135.81</v>
      </c>
      <c r="R41" s="11">
        <f t="shared" si="3"/>
        <v>146.74314900000002</v>
      </c>
      <c r="S41" s="13">
        <f t="shared" si="4"/>
        <v>21.866298</v>
      </c>
    </row>
    <row r="42" spans="1:19" x14ac:dyDescent="0.2">
      <c r="A42" t="s">
        <v>303</v>
      </c>
      <c r="B42" t="s">
        <v>8</v>
      </c>
      <c r="C42" t="s">
        <v>304</v>
      </c>
      <c r="D42" t="s">
        <v>574</v>
      </c>
      <c r="E42" t="s">
        <v>5</v>
      </c>
      <c r="F42">
        <v>11102946</v>
      </c>
      <c r="G42" t="s">
        <v>316</v>
      </c>
      <c r="H42">
        <v>29587</v>
      </c>
      <c r="I42" t="s">
        <v>7</v>
      </c>
      <c r="J42">
        <v>7</v>
      </c>
      <c r="K42">
        <v>1704.2</v>
      </c>
      <c r="L42">
        <v>1428.84</v>
      </c>
      <c r="M42">
        <v>275.36</v>
      </c>
      <c r="N42" s="20">
        <v>3.0300000000000001E-2</v>
      </c>
      <c r="O42" s="11">
        <f t="shared" si="0"/>
        <v>51.637260000000005</v>
      </c>
      <c r="P42" s="11">
        <f t="shared" si="1"/>
        <v>326.99726000000004</v>
      </c>
      <c r="Q42" s="11">
        <f t="shared" si="2"/>
        <v>275.36</v>
      </c>
      <c r="R42" s="11">
        <f t="shared" si="3"/>
        <v>301.17863</v>
      </c>
      <c r="S42" s="13">
        <f t="shared" si="4"/>
        <v>51.637260000000005</v>
      </c>
    </row>
    <row r="43" spans="1:19" x14ac:dyDescent="0.2">
      <c r="A43" t="s">
        <v>303</v>
      </c>
      <c r="B43" t="s">
        <v>8</v>
      </c>
      <c r="C43" t="s">
        <v>304</v>
      </c>
      <c r="D43" t="s">
        <v>574</v>
      </c>
      <c r="E43" t="s">
        <v>5</v>
      </c>
      <c r="F43">
        <v>11102973</v>
      </c>
      <c r="G43" t="s">
        <v>316</v>
      </c>
      <c r="H43">
        <v>30682</v>
      </c>
      <c r="I43" t="s">
        <v>7</v>
      </c>
      <c r="J43">
        <v>13</v>
      </c>
      <c r="K43">
        <v>3318.35</v>
      </c>
      <c r="L43">
        <v>2517.2199999999998</v>
      </c>
      <c r="M43">
        <v>801.13</v>
      </c>
      <c r="N43" s="20">
        <v>3.0300000000000001E-2</v>
      </c>
      <c r="O43" s="11">
        <f t="shared" si="0"/>
        <v>100.54600499999999</v>
      </c>
      <c r="P43" s="11">
        <f t="shared" si="1"/>
        <v>901.67600500000003</v>
      </c>
      <c r="Q43" s="11">
        <f t="shared" si="2"/>
        <v>801.13</v>
      </c>
      <c r="R43" s="11">
        <f t="shared" si="3"/>
        <v>851.40300249999996</v>
      </c>
      <c r="S43" s="13">
        <f t="shared" si="4"/>
        <v>100.54600499999999</v>
      </c>
    </row>
    <row r="44" spans="1:19" x14ac:dyDescent="0.2">
      <c r="A44" t="s">
        <v>303</v>
      </c>
      <c r="B44" t="s">
        <v>8</v>
      </c>
      <c r="C44" t="s">
        <v>304</v>
      </c>
      <c r="D44" t="s">
        <v>574</v>
      </c>
      <c r="E44" t="s">
        <v>5</v>
      </c>
      <c r="F44">
        <v>11103126</v>
      </c>
      <c r="G44" t="s">
        <v>316</v>
      </c>
      <c r="H44">
        <v>31048</v>
      </c>
      <c r="I44" t="s">
        <v>7</v>
      </c>
      <c r="J44">
        <v>0</v>
      </c>
      <c r="K44">
        <v>0</v>
      </c>
      <c r="L44">
        <v>0</v>
      </c>
      <c r="M44">
        <v>0</v>
      </c>
      <c r="N44" s="20">
        <v>3.0300000000000001E-2</v>
      </c>
      <c r="O44" s="11">
        <f t="shared" si="0"/>
        <v>0</v>
      </c>
      <c r="P44" s="11">
        <f t="shared" si="1"/>
        <v>0</v>
      </c>
      <c r="Q44" s="11">
        <f t="shared" si="2"/>
        <v>0</v>
      </c>
      <c r="R44" s="11">
        <f t="shared" si="3"/>
        <v>0</v>
      </c>
      <c r="S44" s="13">
        <f t="shared" si="4"/>
        <v>0</v>
      </c>
    </row>
    <row r="45" spans="1:19" x14ac:dyDescent="0.2">
      <c r="A45" t="s">
        <v>303</v>
      </c>
      <c r="B45" t="s">
        <v>8</v>
      </c>
      <c r="C45" t="s">
        <v>304</v>
      </c>
      <c r="D45" t="s">
        <v>574</v>
      </c>
      <c r="E45" t="s">
        <v>5</v>
      </c>
      <c r="F45">
        <v>11103135</v>
      </c>
      <c r="G45" t="s">
        <v>316</v>
      </c>
      <c r="H45">
        <v>30317</v>
      </c>
      <c r="I45" t="s">
        <v>7</v>
      </c>
      <c r="J45">
        <v>0</v>
      </c>
      <c r="K45">
        <v>0</v>
      </c>
      <c r="L45">
        <v>0</v>
      </c>
      <c r="M45">
        <v>0</v>
      </c>
      <c r="N45" s="20">
        <v>3.0300000000000001E-2</v>
      </c>
      <c r="O45" s="11">
        <f t="shared" si="0"/>
        <v>0</v>
      </c>
      <c r="P45" s="11">
        <f t="shared" si="1"/>
        <v>0</v>
      </c>
      <c r="Q45" s="11">
        <f t="shared" si="2"/>
        <v>0</v>
      </c>
      <c r="R45" s="11">
        <f t="shared" si="3"/>
        <v>0</v>
      </c>
      <c r="S45" s="13">
        <f t="shared" si="4"/>
        <v>0</v>
      </c>
    </row>
    <row r="46" spans="1:19" x14ac:dyDescent="0.2">
      <c r="M46">
        <f>SUM(M4:M45)</f>
        <v>55038.859999999986</v>
      </c>
      <c r="O46" s="13">
        <f>SUM(O4:O45)</f>
        <v>9914.9045490000008</v>
      </c>
      <c r="P46" s="13">
        <f>SUM(P4:P45)</f>
        <v>64953.764549</v>
      </c>
      <c r="Q46" s="13">
        <f>SUM(Q4:Q45)</f>
        <v>55038.859999999986</v>
      </c>
      <c r="R46" s="11">
        <f t="shared" si="3"/>
        <v>59996.312274499993</v>
      </c>
      <c r="S46" s="13">
        <f t="shared" si="4"/>
        <v>9914.9045490000008</v>
      </c>
    </row>
    <row r="50" spans="11:14" x14ac:dyDescent="0.2">
      <c r="K50">
        <f>SUM(K4:K49)</f>
        <v>348952.45</v>
      </c>
      <c r="L50">
        <f>SUM(L4:L49)</f>
        <v>293913.58999999985</v>
      </c>
      <c r="M50">
        <f>K50-L50</f>
        <v>55038.860000000161</v>
      </c>
      <c r="N50" s="13">
        <f>S46</f>
        <v>9914.9045490000008</v>
      </c>
    </row>
  </sheetData>
  <mergeCells count="1">
    <mergeCell ref="P2:Q2"/>
  </mergeCell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V68"/>
  <sheetViews>
    <sheetView topLeftCell="A31" workbookViewId="0">
      <selection activeCell="D46" sqref="D46"/>
    </sheetView>
  </sheetViews>
  <sheetFormatPr defaultRowHeight="12.75" x14ac:dyDescent="0.2"/>
  <cols>
    <col min="1" max="1" width="19.85546875" bestFit="1" customWidth="1"/>
    <col min="2" max="2" width="33" bestFit="1" customWidth="1"/>
    <col min="3" max="3" width="14.85546875" customWidth="1"/>
    <col min="4" max="4" width="25.7109375" customWidth="1"/>
    <col min="5" max="5" width="22" bestFit="1" customWidth="1"/>
    <col min="6" max="6" width="8" bestFit="1" customWidth="1"/>
    <col min="7" max="7" width="11.7109375" customWidth="1"/>
    <col min="8" max="8" width="8.140625" bestFit="1" customWidth="1"/>
    <col min="9" max="9" width="7.5703125" bestFit="1" customWidth="1"/>
    <col min="10" max="10" width="7" bestFit="1" customWidth="1"/>
    <col min="11" max="12" width="11.28515625" bestFit="1" customWidth="1"/>
    <col min="13" max="13" width="11" customWidth="1"/>
    <col min="14" max="14" width="17.5703125" bestFit="1" customWidth="1"/>
    <col min="15" max="15" width="22.140625" bestFit="1" customWidth="1"/>
    <col min="16" max="16" width="17.28515625" customWidth="1"/>
    <col min="17" max="17" width="12" customWidth="1"/>
    <col min="18" max="18" width="11.42578125" customWidth="1"/>
    <col min="19" max="19" width="12.5703125" bestFit="1" customWidth="1"/>
    <col min="22" max="22" width="11" customWidth="1"/>
  </cols>
  <sheetData>
    <row r="1" spans="1:22" x14ac:dyDescent="0.2">
      <c r="P1" s="58" t="s">
        <v>325</v>
      </c>
      <c r="Q1" s="58"/>
      <c r="S1" s="42" t="s">
        <v>460</v>
      </c>
    </row>
    <row r="2" spans="1:22" x14ac:dyDescent="0.2">
      <c r="N2" s="22" t="s">
        <v>293</v>
      </c>
      <c r="O2" s="22" t="s">
        <v>294</v>
      </c>
      <c r="P2" s="30">
        <v>40909</v>
      </c>
      <c r="Q2" s="30">
        <v>41274</v>
      </c>
      <c r="R2" s="22" t="s">
        <v>323</v>
      </c>
      <c r="S2" s="42" t="s">
        <v>296</v>
      </c>
    </row>
    <row r="3" spans="1:22" x14ac:dyDescent="0.2">
      <c r="A3" t="s">
        <v>190</v>
      </c>
      <c r="B3" t="s">
        <v>191</v>
      </c>
      <c r="C3" t="s">
        <v>192</v>
      </c>
      <c r="D3" t="s">
        <v>193</v>
      </c>
      <c r="E3" t="s">
        <v>194</v>
      </c>
      <c r="G3" t="s">
        <v>195</v>
      </c>
      <c r="I3" t="s">
        <v>196</v>
      </c>
      <c r="J3" t="s">
        <v>197</v>
      </c>
      <c r="K3" s="1" t="s">
        <v>198</v>
      </c>
      <c r="L3" s="1" t="s">
        <v>199</v>
      </c>
      <c r="M3" s="1" t="s">
        <v>200</v>
      </c>
      <c r="S3" s="42" t="s">
        <v>302</v>
      </c>
    </row>
    <row r="4" spans="1:22" x14ac:dyDescent="0.2">
      <c r="A4" t="s">
        <v>0</v>
      </c>
      <c r="B4" s="3" t="s">
        <v>8</v>
      </c>
      <c r="C4" s="3" t="s">
        <v>581</v>
      </c>
      <c r="D4" t="s">
        <v>582</v>
      </c>
      <c r="E4" t="s">
        <v>5</v>
      </c>
      <c r="F4">
        <v>4983</v>
      </c>
      <c r="G4" t="s">
        <v>84</v>
      </c>
      <c r="H4" s="19">
        <v>23193</v>
      </c>
      <c r="I4" t="s">
        <v>7</v>
      </c>
      <c r="J4">
        <v>23</v>
      </c>
      <c r="K4" s="1">
        <v>10467.969999999999</v>
      </c>
      <c r="L4" s="1">
        <v>10062.719999999999</v>
      </c>
      <c r="M4" s="1">
        <v>405.25</v>
      </c>
      <c r="N4" s="20">
        <v>3.0300000000000001E-2</v>
      </c>
      <c r="O4" s="8">
        <f>+K4*N4</f>
        <v>317.17949099999998</v>
      </c>
      <c r="P4" s="46">
        <f>+M4+O4</f>
        <v>722.42949099999998</v>
      </c>
      <c r="Q4" s="8">
        <f>+M4</f>
        <v>405.25</v>
      </c>
      <c r="R4" s="8">
        <f>+(P4+Q4)/2</f>
        <v>563.83974549999994</v>
      </c>
      <c r="S4" s="45">
        <f>+O4</f>
        <v>317.17949099999998</v>
      </c>
      <c r="U4">
        <f>(P4+Q4)/2</f>
        <v>563.83974549999994</v>
      </c>
      <c r="V4" s="45">
        <f>R4-U4</f>
        <v>0</v>
      </c>
    </row>
    <row r="5" spans="1:22" x14ac:dyDescent="0.2">
      <c r="A5" t="s">
        <v>0</v>
      </c>
      <c r="B5" s="3" t="s">
        <v>8</v>
      </c>
      <c r="C5" s="3" t="s">
        <v>581</v>
      </c>
      <c r="D5" t="s">
        <v>582</v>
      </c>
      <c r="E5" t="s">
        <v>5</v>
      </c>
      <c r="F5">
        <v>4993</v>
      </c>
      <c r="G5" t="s">
        <v>583</v>
      </c>
      <c r="H5" s="19">
        <v>23193</v>
      </c>
      <c r="I5" t="s">
        <v>7</v>
      </c>
      <c r="J5">
        <v>2</v>
      </c>
      <c r="K5" s="1">
        <v>8396.1</v>
      </c>
      <c r="L5" s="1">
        <v>8071.06</v>
      </c>
      <c r="M5" s="1">
        <v>325.04000000000002</v>
      </c>
      <c r="N5" s="20">
        <v>3.0300000000000001E-2</v>
      </c>
      <c r="O5" s="8">
        <f t="shared" ref="O5:O61" si="0">+K5*N5</f>
        <v>254.40183000000002</v>
      </c>
      <c r="P5" s="46">
        <f t="shared" ref="P5:P61" si="1">+M5+O5</f>
        <v>579.44182999999998</v>
      </c>
      <c r="Q5" s="8">
        <f t="shared" ref="Q5:Q61" si="2">+M5</f>
        <v>325.04000000000002</v>
      </c>
      <c r="R5" s="8">
        <f t="shared" ref="R5:R61" si="3">+(P5+Q5)/2</f>
        <v>452.24091499999997</v>
      </c>
      <c r="S5" s="45">
        <f t="shared" ref="S5:S61" si="4">+O5</f>
        <v>254.40183000000002</v>
      </c>
      <c r="U5">
        <f t="shared" ref="U5:U61" si="5">(P5+Q5)/2</f>
        <v>452.24091499999997</v>
      </c>
      <c r="V5" s="45">
        <f t="shared" ref="V5:V62" si="6">R5-U5</f>
        <v>0</v>
      </c>
    </row>
    <row r="6" spans="1:22" x14ac:dyDescent="0.2">
      <c r="A6" t="s">
        <v>0</v>
      </c>
      <c r="B6" s="3" t="s">
        <v>8</v>
      </c>
      <c r="C6" s="3" t="s">
        <v>581</v>
      </c>
      <c r="D6" t="s">
        <v>582</v>
      </c>
      <c r="E6" t="s">
        <v>5</v>
      </c>
      <c r="F6">
        <v>5046</v>
      </c>
      <c r="G6" t="s">
        <v>584</v>
      </c>
      <c r="H6" s="19">
        <v>23193</v>
      </c>
      <c r="I6" t="s">
        <v>7</v>
      </c>
      <c r="J6">
        <v>1</v>
      </c>
      <c r="K6" s="1">
        <v>775.29</v>
      </c>
      <c r="L6" s="1">
        <v>745.28</v>
      </c>
      <c r="M6" s="1">
        <v>30.01</v>
      </c>
      <c r="N6" s="20">
        <v>3.0300000000000001E-2</v>
      </c>
      <c r="O6" s="8">
        <f t="shared" si="0"/>
        <v>23.491287</v>
      </c>
      <c r="P6" s="46">
        <f t="shared" si="1"/>
        <v>53.501287000000005</v>
      </c>
      <c r="Q6" s="8">
        <f t="shared" si="2"/>
        <v>30.01</v>
      </c>
      <c r="R6" s="8">
        <f t="shared" si="3"/>
        <v>41.755643500000005</v>
      </c>
      <c r="S6" s="45">
        <f t="shared" si="4"/>
        <v>23.491287</v>
      </c>
      <c r="U6">
        <f t="shared" si="5"/>
        <v>41.755643500000005</v>
      </c>
      <c r="V6" s="45">
        <f t="shared" si="6"/>
        <v>0</v>
      </c>
    </row>
    <row r="7" spans="1:22" x14ac:dyDescent="0.2">
      <c r="A7" t="s">
        <v>0</v>
      </c>
      <c r="B7" s="3" t="s">
        <v>8</v>
      </c>
      <c r="C7" s="3" t="s">
        <v>581</v>
      </c>
      <c r="D7" t="s">
        <v>582</v>
      </c>
      <c r="E7" t="s">
        <v>5</v>
      </c>
      <c r="F7">
        <v>5051</v>
      </c>
      <c r="G7" t="s">
        <v>585</v>
      </c>
      <c r="H7" s="19">
        <v>23193</v>
      </c>
      <c r="I7" t="s">
        <v>7</v>
      </c>
      <c r="J7">
        <v>33</v>
      </c>
      <c r="K7" s="1">
        <v>10276.530000000001</v>
      </c>
      <c r="L7" s="1">
        <v>9878.69</v>
      </c>
      <c r="M7" s="1">
        <v>397.84</v>
      </c>
      <c r="N7" s="20">
        <v>3.0300000000000001E-2</v>
      </c>
      <c r="O7" s="8">
        <f t="shared" si="0"/>
        <v>311.37885900000003</v>
      </c>
      <c r="P7" s="46">
        <f t="shared" si="1"/>
        <v>709.21885900000007</v>
      </c>
      <c r="Q7" s="8">
        <f t="shared" si="2"/>
        <v>397.84</v>
      </c>
      <c r="R7" s="8">
        <f t="shared" si="3"/>
        <v>553.52942949999999</v>
      </c>
      <c r="S7" s="45">
        <f t="shared" si="4"/>
        <v>311.37885900000003</v>
      </c>
      <c r="U7">
        <f t="shared" si="5"/>
        <v>553.52942949999999</v>
      </c>
      <c r="V7" s="45">
        <f t="shared" si="6"/>
        <v>0</v>
      </c>
    </row>
    <row r="8" spans="1:22" x14ac:dyDescent="0.2">
      <c r="A8" t="s">
        <v>0</v>
      </c>
      <c r="B8" s="3" t="s">
        <v>8</v>
      </c>
      <c r="C8" s="3" t="s">
        <v>581</v>
      </c>
      <c r="D8" t="s">
        <v>582</v>
      </c>
      <c r="E8" t="s">
        <v>5</v>
      </c>
      <c r="F8">
        <v>5054</v>
      </c>
      <c r="G8" t="s">
        <v>586</v>
      </c>
      <c r="H8" s="19">
        <v>23193</v>
      </c>
      <c r="I8" t="s">
        <v>7</v>
      </c>
      <c r="J8">
        <v>1</v>
      </c>
      <c r="K8" s="1">
        <v>535.24</v>
      </c>
      <c r="L8" s="1">
        <v>514.52</v>
      </c>
      <c r="M8" s="1">
        <v>20.72</v>
      </c>
      <c r="N8" s="20">
        <v>3.0300000000000001E-2</v>
      </c>
      <c r="O8" s="8">
        <f t="shared" si="0"/>
        <v>16.217772</v>
      </c>
      <c r="P8" s="46">
        <f t="shared" si="1"/>
        <v>36.937771999999995</v>
      </c>
      <c r="Q8" s="8">
        <f t="shared" si="2"/>
        <v>20.72</v>
      </c>
      <c r="R8" s="8">
        <f t="shared" si="3"/>
        <v>28.828885999999997</v>
      </c>
      <c r="S8" s="45">
        <f t="shared" si="4"/>
        <v>16.217772</v>
      </c>
      <c r="U8">
        <f t="shared" si="5"/>
        <v>28.828885999999997</v>
      </c>
      <c r="V8" s="45">
        <f t="shared" si="6"/>
        <v>0</v>
      </c>
    </row>
    <row r="9" spans="1:22" x14ac:dyDescent="0.2">
      <c r="A9" t="s">
        <v>0</v>
      </c>
      <c r="B9" s="3" t="s">
        <v>8</v>
      </c>
      <c r="C9" s="3" t="s">
        <v>581</v>
      </c>
      <c r="D9" t="s">
        <v>582</v>
      </c>
      <c r="E9" t="s">
        <v>5</v>
      </c>
      <c r="F9">
        <v>5058</v>
      </c>
      <c r="G9" t="s">
        <v>587</v>
      </c>
      <c r="H9" s="19">
        <v>23193</v>
      </c>
      <c r="I9" t="s">
        <v>7</v>
      </c>
      <c r="J9">
        <v>1</v>
      </c>
      <c r="K9" s="1">
        <v>1353.81</v>
      </c>
      <c r="L9" s="1">
        <v>1301.4000000000001</v>
      </c>
      <c r="M9" s="1">
        <v>52.41</v>
      </c>
      <c r="N9" s="20">
        <v>3.0300000000000001E-2</v>
      </c>
      <c r="O9" s="8">
        <f t="shared" si="0"/>
        <v>41.020443</v>
      </c>
      <c r="P9" s="46">
        <f t="shared" si="1"/>
        <v>93.430442999999997</v>
      </c>
      <c r="Q9" s="8">
        <f t="shared" si="2"/>
        <v>52.41</v>
      </c>
      <c r="R9" s="8">
        <f t="shared" si="3"/>
        <v>72.920221499999997</v>
      </c>
      <c r="S9" s="45">
        <f t="shared" si="4"/>
        <v>41.020443</v>
      </c>
      <c r="U9">
        <f t="shared" si="5"/>
        <v>72.920221499999997</v>
      </c>
      <c r="V9" s="45">
        <f t="shared" si="6"/>
        <v>0</v>
      </c>
    </row>
    <row r="10" spans="1:22" x14ac:dyDescent="0.2">
      <c r="A10" t="s">
        <v>0</v>
      </c>
      <c r="B10" s="3" t="s">
        <v>8</v>
      </c>
      <c r="C10" s="3" t="s">
        <v>581</v>
      </c>
      <c r="D10" t="s">
        <v>582</v>
      </c>
      <c r="E10" t="s">
        <v>5</v>
      </c>
      <c r="F10">
        <v>15768</v>
      </c>
      <c r="G10" t="s">
        <v>83</v>
      </c>
      <c r="H10" s="19">
        <v>23193</v>
      </c>
      <c r="I10" t="s">
        <v>7</v>
      </c>
      <c r="J10">
        <v>1</v>
      </c>
      <c r="K10" s="1">
        <v>3007.64</v>
      </c>
      <c r="L10" s="1">
        <v>2891.2</v>
      </c>
      <c r="M10" s="1">
        <v>116.44</v>
      </c>
      <c r="N10" s="20">
        <v>3.0300000000000001E-2</v>
      </c>
      <c r="O10" s="8">
        <f t="shared" si="0"/>
        <v>91.131491999999994</v>
      </c>
      <c r="P10" s="46">
        <f t="shared" si="1"/>
        <v>207.57149199999998</v>
      </c>
      <c r="Q10" s="8">
        <f t="shared" si="2"/>
        <v>116.44</v>
      </c>
      <c r="R10" s="8">
        <f t="shared" si="3"/>
        <v>162.00574599999999</v>
      </c>
      <c r="S10" s="45">
        <f t="shared" si="4"/>
        <v>91.131491999999994</v>
      </c>
      <c r="U10">
        <f t="shared" si="5"/>
        <v>162.00574599999999</v>
      </c>
      <c r="V10" s="45">
        <f t="shared" si="6"/>
        <v>0</v>
      </c>
    </row>
    <row r="11" spans="1:22" x14ac:dyDescent="0.2">
      <c r="A11" t="s">
        <v>0</v>
      </c>
      <c r="B11" s="3" t="s">
        <v>8</v>
      </c>
      <c r="C11" s="3" t="s">
        <v>581</v>
      </c>
      <c r="D11" t="s">
        <v>582</v>
      </c>
      <c r="E11" t="s">
        <v>5</v>
      </c>
      <c r="F11">
        <v>23018</v>
      </c>
      <c r="G11" t="s">
        <v>588</v>
      </c>
      <c r="H11" s="19">
        <v>23193</v>
      </c>
      <c r="I11" t="s">
        <v>7</v>
      </c>
      <c r="J11">
        <v>7</v>
      </c>
      <c r="K11" s="1">
        <v>8502.44</v>
      </c>
      <c r="L11" s="1">
        <v>8173.28</v>
      </c>
      <c r="M11" s="1">
        <v>329.16</v>
      </c>
      <c r="N11" s="20">
        <v>3.0300000000000001E-2</v>
      </c>
      <c r="O11" s="8">
        <f t="shared" si="0"/>
        <v>257.62393200000002</v>
      </c>
      <c r="P11" s="46">
        <f t="shared" si="1"/>
        <v>586.78393200000005</v>
      </c>
      <c r="Q11" s="8">
        <f t="shared" si="2"/>
        <v>329.16</v>
      </c>
      <c r="R11" s="8">
        <f t="shared" si="3"/>
        <v>457.97196600000007</v>
      </c>
      <c r="S11" s="45">
        <f t="shared" si="4"/>
        <v>257.62393200000002</v>
      </c>
      <c r="U11">
        <f t="shared" si="5"/>
        <v>457.97196600000007</v>
      </c>
      <c r="V11" s="45">
        <f t="shared" si="6"/>
        <v>0</v>
      </c>
    </row>
    <row r="12" spans="1:22" x14ac:dyDescent="0.2">
      <c r="A12" t="s">
        <v>0</v>
      </c>
      <c r="B12" s="3" t="s">
        <v>8</v>
      </c>
      <c r="C12" s="3" t="s">
        <v>581</v>
      </c>
      <c r="D12" t="s">
        <v>582</v>
      </c>
      <c r="E12" t="s">
        <v>5</v>
      </c>
      <c r="F12">
        <v>49010</v>
      </c>
      <c r="G12" t="s">
        <v>589</v>
      </c>
      <c r="H12" s="19">
        <v>23193</v>
      </c>
      <c r="I12" t="s">
        <v>7</v>
      </c>
      <c r="J12">
        <v>1</v>
      </c>
      <c r="K12" s="1">
        <v>123.34</v>
      </c>
      <c r="L12" s="1">
        <v>118.57</v>
      </c>
      <c r="M12" s="1">
        <v>4.7699999999999996</v>
      </c>
      <c r="N12" s="20">
        <v>3.0300000000000001E-2</v>
      </c>
      <c r="O12" s="8">
        <f t="shared" si="0"/>
        <v>3.7372020000000004</v>
      </c>
      <c r="P12" s="46">
        <f t="shared" si="1"/>
        <v>8.5072019999999995</v>
      </c>
      <c r="Q12" s="8">
        <f t="shared" si="2"/>
        <v>4.7699999999999996</v>
      </c>
      <c r="R12" s="8">
        <f t="shared" si="3"/>
        <v>6.6386009999999995</v>
      </c>
      <c r="S12" s="45">
        <f t="shared" si="4"/>
        <v>3.7372020000000004</v>
      </c>
      <c r="U12">
        <f t="shared" si="5"/>
        <v>6.6386009999999995</v>
      </c>
      <c r="V12" s="45">
        <f t="shared" si="6"/>
        <v>0</v>
      </c>
    </row>
    <row r="13" spans="1:22" x14ac:dyDescent="0.2">
      <c r="A13" t="s">
        <v>0</v>
      </c>
      <c r="B13" s="3" t="s">
        <v>8</v>
      </c>
      <c r="C13" s="3" t="s">
        <v>581</v>
      </c>
      <c r="D13" t="s">
        <v>582</v>
      </c>
      <c r="E13" t="s">
        <v>5</v>
      </c>
      <c r="F13">
        <v>49011</v>
      </c>
      <c r="G13" t="s">
        <v>360</v>
      </c>
      <c r="H13" s="19">
        <v>23193</v>
      </c>
      <c r="I13" t="s">
        <v>7</v>
      </c>
      <c r="J13">
        <v>3</v>
      </c>
      <c r="K13" s="1">
        <v>440.87</v>
      </c>
      <c r="L13" s="1">
        <v>423.8</v>
      </c>
      <c r="M13" s="1">
        <v>17.07</v>
      </c>
      <c r="N13" s="20">
        <v>3.0300000000000001E-2</v>
      </c>
      <c r="O13" s="8">
        <f t="shared" si="0"/>
        <v>13.358361</v>
      </c>
      <c r="P13" s="46">
        <f t="shared" si="1"/>
        <v>30.428361000000002</v>
      </c>
      <c r="Q13" s="8">
        <f t="shared" si="2"/>
        <v>17.07</v>
      </c>
      <c r="R13" s="8">
        <f t="shared" si="3"/>
        <v>23.749180500000001</v>
      </c>
      <c r="S13" s="45">
        <f t="shared" si="4"/>
        <v>13.358361</v>
      </c>
      <c r="U13">
        <f t="shared" si="5"/>
        <v>23.749180500000001</v>
      </c>
      <c r="V13" s="45">
        <f t="shared" si="6"/>
        <v>0</v>
      </c>
    </row>
    <row r="14" spans="1:22" x14ac:dyDescent="0.2">
      <c r="A14" t="s">
        <v>0</v>
      </c>
      <c r="B14" s="3" t="s">
        <v>8</v>
      </c>
      <c r="C14" s="3" t="s">
        <v>581</v>
      </c>
      <c r="D14" t="s">
        <v>582</v>
      </c>
      <c r="E14" t="s">
        <v>5</v>
      </c>
      <c r="F14">
        <v>49012</v>
      </c>
      <c r="G14" t="s">
        <v>361</v>
      </c>
      <c r="H14" s="19">
        <v>23193</v>
      </c>
      <c r="I14" t="s">
        <v>7</v>
      </c>
      <c r="J14">
        <v>6</v>
      </c>
      <c r="K14" s="1">
        <v>1353.33</v>
      </c>
      <c r="L14" s="1">
        <v>1300.94</v>
      </c>
      <c r="M14" s="1">
        <v>52.39</v>
      </c>
      <c r="N14" s="20">
        <v>3.0300000000000001E-2</v>
      </c>
      <c r="O14" s="8">
        <f t="shared" si="0"/>
        <v>41.005898999999999</v>
      </c>
      <c r="P14" s="46">
        <f t="shared" si="1"/>
        <v>93.395899</v>
      </c>
      <c r="Q14" s="8">
        <f t="shared" si="2"/>
        <v>52.39</v>
      </c>
      <c r="R14" s="8">
        <f t="shared" si="3"/>
        <v>72.8929495</v>
      </c>
      <c r="S14" s="45">
        <f t="shared" si="4"/>
        <v>41.005898999999999</v>
      </c>
      <c r="U14">
        <f t="shared" si="5"/>
        <v>72.8929495</v>
      </c>
      <c r="V14" s="45">
        <f t="shared" si="6"/>
        <v>0</v>
      </c>
    </row>
    <row r="15" spans="1:22" x14ac:dyDescent="0.2">
      <c r="A15" t="s">
        <v>0</v>
      </c>
      <c r="B15" s="3" t="s">
        <v>8</v>
      </c>
      <c r="C15" s="3" t="s">
        <v>581</v>
      </c>
      <c r="D15" t="s">
        <v>582</v>
      </c>
      <c r="E15" t="s">
        <v>5</v>
      </c>
      <c r="F15">
        <v>49013</v>
      </c>
      <c r="G15" t="s">
        <v>590</v>
      </c>
      <c r="H15" s="19">
        <v>23193</v>
      </c>
      <c r="I15" t="s">
        <v>7</v>
      </c>
      <c r="J15">
        <v>17</v>
      </c>
      <c r="K15" s="1">
        <v>4350.1499999999996</v>
      </c>
      <c r="L15" s="1">
        <v>4181.74</v>
      </c>
      <c r="M15" s="1">
        <v>168.41</v>
      </c>
      <c r="N15" s="20">
        <v>3.0300000000000001E-2</v>
      </c>
      <c r="O15" s="8">
        <f t="shared" si="0"/>
        <v>131.80954499999999</v>
      </c>
      <c r="P15" s="46">
        <f t="shared" si="1"/>
        <v>300.21954499999998</v>
      </c>
      <c r="Q15" s="8">
        <f t="shared" si="2"/>
        <v>168.41</v>
      </c>
      <c r="R15" s="8">
        <f t="shared" si="3"/>
        <v>234.3147725</v>
      </c>
      <c r="S15" s="45">
        <f t="shared" si="4"/>
        <v>131.80954499999999</v>
      </c>
      <c r="U15">
        <f t="shared" si="5"/>
        <v>234.3147725</v>
      </c>
      <c r="V15" s="45">
        <f t="shared" si="6"/>
        <v>0</v>
      </c>
    </row>
    <row r="16" spans="1:22" x14ac:dyDescent="0.2">
      <c r="A16" t="s">
        <v>0</v>
      </c>
      <c r="B16" s="3" t="s">
        <v>8</v>
      </c>
      <c r="C16" s="3" t="s">
        <v>581</v>
      </c>
      <c r="D16" t="s">
        <v>582</v>
      </c>
      <c r="E16" t="s">
        <v>5</v>
      </c>
      <c r="F16">
        <v>49014</v>
      </c>
      <c r="G16" t="s">
        <v>362</v>
      </c>
      <c r="H16" s="19">
        <v>23193</v>
      </c>
      <c r="I16" t="s">
        <v>7</v>
      </c>
      <c r="J16">
        <v>60</v>
      </c>
      <c r="K16" s="1">
        <v>17856.310000000001</v>
      </c>
      <c r="L16" s="1">
        <v>17165.03</v>
      </c>
      <c r="M16" s="1">
        <v>691.28</v>
      </c>
      <c r="N16" s="20">
        <v>3.0300000000000001E-2</v>
      </c>
      <c r="O16" s="8">
        <f t="shared" si="0"/>
        <v>541.04619300000002</v>
      </c>
      <c r="P16" s="46">
        <f t="shared" si="1"/>
        <v>1232.3261929999999</v>
      </c>
      <c r="Q16" s="8">
        <f t="shared" si="2"/>
        <v>691.28</v>
      </c>
      <c r="R16" s="8">
        <f t="shared" si="3"/>
        <v>961.80309649999992</v>
      </c>
      <c r="S16" s="45">
        <f t="shared" si="4"/>
        <v>541.04619300000002</v>
      </c>
      <c r="U16">
        <f t="shared" si="5"/>
        <v>961.80309649999992</v>
      </c>
      <c r="V16" s="45">
        <f t="shared" si="6"/>
        <v>0</v>
      </c>
    </row>
    <row r="17" spans="1:22" x14ac:dyDescent="0.2">
      <c r="A17" t="s">
        <v>0</v>
      </c>
      <c r="B17" s="3" t="s">
        <v>8</v>
      </c>
      <c r="C17" s="3" t="s">
        <v>581</v>
      </c>
      <c r="D17" t="s">
        <v>582</v>
      </c>
      <c r="E17" t="s">
        <v>5</v>
      </c>
      <c r="F17">
        <v>49015</v>
      </c>
      <c r="G17" t="s">
        <v>24</v>
      </c>
      <c r="H17" s="19">
        <v>23193</v>
      </c>
      <c r="I17" t="s">
        <v>7</v>
      </c>
      <c r="J17">
        <v>37</v>
      </c>
      <c r="K17" s="1">
        <v>13884.2</v>
      </c>
      <c r="L17" s="1">
        <v>13346.69</v>
      </c>
      <c r="M17" s="1">
        <v>537.51</v>
      </c>
      <c r="N17" s="20">
        <v>3.0300000000000001E-2</v>
      </c>
      <c r="O17" s="8">
        <f t="shared" si="0"/>
        <v>420.69126000000006</v>
      </c>
      <c r="P17" s="46">
        <f t="shared" si="1"/>
        <v>958.20126000000005</v>
      </c>
      <c r="Q17" s="8">
        <f t="shared" si="2"/>
        <v>537.51</v>
      </c>
      <c r="R17" s="8">
        <f t="shared" si="3"/>
        <v>747.85563000000002</v>
      </c>
      <c r="S17" s="45">
        <f t="shared" si="4"/>
        <v>420.69126000000006</v>
      </c>
      <c r="U17">
        <f t="shared" si="5"/>
        <v>747.85563000000002</v>
      </c>
      <c r="V17" s="45">
        <f t="shared" si="6"/>
        <v>0</v>
      </c>
    </row>
    <row r="18" spans="1:22" x14ac:dyDescent="0.2">
      <c r="A18" t="s">
        <v>0</v>
      </c>
      <c r="B18" s="3" t="s">
        <v>8</v>
      </c>
      <c r="C18" s="3" t="s">
        <v>581</v>
      </c>
      <c r="D18" t="s">
        <v>582</v>
      </c>
      <c r="E18" t="s">
        <v>5</v>
      </c>
      <c r="F18">
        <v>49016</v>
      </c>
      <c r="G18" t="s">
        <v>373</v>
      </c>
      <c r="H18" s="19">
        <v>23193</v>
      </c>
      <c r="I18" t="s">
        <v>7</v>
      </c>
      <c r="J18">
        <v>22</v>
      </c>
      <c r="K18" s="1">
        <v>8847.48</v>
      </c>
      <c r="L18" s="1">
        <v>8504.9599999999991</v>
      </c>
      <c r="M18" s="1">
        <v>342.52</v>
      </c>
      <c r="N18" s="20">
        <v>3.0300000000000001E-2</v>
      </c>
      <c r="O18" s="8">
        <f t="shared" si="0"/>
        <v>268.078644</v>
      </c>
      <c r="P18" s="46">
        <f t="shared" si="1"/>
        <v>610.59864399999992</v>
      </c>
      <c r="Q18" s="8">
        <f t="shared" si="2"/>
        <v>342.52</v>
      </c>
      <c r="R18" s="8">
        <f t="shared" si="3"/>
        <v>476.55932199999995</v>
      </c>
      <c r="S18" s="45">
        <f t="shared" si="4"/>
        <v>268.078644</v>
      </c>
      <c r="U18">
        <f t="shared" si="5"/>
        <v>476.55932199999995</v>
      </c>
      <c r="V18" s="45">
        <f t="shared" si="6"/>
        <v>0</v>
      </c>
    </row>
    <row r="19" spans="1:22" x14ac:dyDescent="0.2">
      <c r="A19" t="s">
        <v>0</v>
      </c>
      <c r="B19" s="3" t="s">
        <v>8</v>
      </c>
      <c r="C19" s="3" t="s">
        <v>581</v>
      </c>
      <c r="D19" t="s">
        <v>582</v>
      </c>
      <c r="E19" t="s">
        <v>5</v>
      </c>
      <c r="F19">
        <v>49381</v>
      </c>
      <c r="G19" t="s">
        <v>591</v>
      </c>
      <c r="H19" s="19">
        <v>25385</v>
      </c>
      <c r="I19" t="s">
        <v>7</v>
      </c>
      <c r="J19">
        <v>6</v>
      </c>
      <c r="K19" s="1">
        <v>2981.46</v>
      </c>
      <c r="L19" s="1">
        <v>2756.7</v>
      </c>
      <c r="M19" s="1">
        <v>224.76</v>
      </c>
      <c r="N19" s="20">
        <v>3.0300000000000001E-2</v>
      </c>
      <c r="O19" s="8">
        <f t="shared" si="0"/>
        <v>90.338238000000004</v>
      </c>
      <c r="P19" s="46">
        <f t="shared" si="1"/>
        <v>315.09823799999998</v>
      </c>
      <c r="Q19" s="8">
        <f t="shared" si="2"/>
        <v>224.76</v>
      </c>
      <c r="R19" s="8">
        <f t="shared" si="3"/>
        <v>269.92911900000001</v>
      </c>
      <c r="S19" s="45">
        <f t="shared" si="4"/>
        <v>90.338238000000004</v>
      </c>
      <c r="U19">
        <f t="shared" si="5"/>
        <v>269.92911900000001</v>
      </c>
      <c r="V19" s="45">
        <f t="shared" si="6"/>
        <v>0</v>
      </c>
    </row>
    <row r="20" spans="1:22" x14ac:dyDescent="0.2">
      <c r="A20" t="s">
        <v>0</v>
      </c>
      <c r="B20" s="3" t="s">
        <v>8</v>
      </c>
      <c r="C20" s="3" t="s">
        <v>581</v>
      </c>
      <c r="D20" t="s">
        <v>582</v>
      </c>
      <c r="E20" t="s">
        <v>5</v>
      </c>
      <c r="F20">
        <v>49382</v>
      </c>
      <c r="G20" t="s">
        <v>592</v>
      </c>
      <c r="H20" s="19">
        <v>25385</v>
      </c>
      <c r="I20" t="s">
        <v>7</v>
      </c>
      <c r="J20">
        <v>5</v>
      </c>
      <c r="K20" s="1">
        <v>2812.5</v>
      </c>
      <c r="L20" s="1">
        <v>2600.4699999999998</v>
      </c>
      <c r="M20" s="1">
        <v>212.03</v>
      </c>
      <c r="N20" s="20">
        <v>3.0300000000000001E-2</v>
      </c>
      <c r="O20" s="8">
        <f t="shared" si="0"/>
        <v>85.21875</v>
      </c>
      <c r="P20" s="46">
        <f t="shared" si="1"/>
        <v>297.24874999999997</v>
      </c>
      <c r="Q20" s="8">
        <f t="shared" si="2"/>
        <v>212.03</v>
      </c>
      <c r="R20" s="8">
        <f t="shared" si="3"/>
        <v>254.63937499999997</v>
      </c>
      <c r="S20" s="45">
        <f t="shared" si="4"/>
        <v>85.21875</v>
      </c>
      <c r="U20">
        <f t="shared" si="5"/>
        <v>254.63937499999997</v>
      </c>
      <c r="V20" s="45">
        <f t="shared" si="6"/>
        <v>0</v>
      </c>
    </row>
    <row r="21" spans="1:22" x14ac:dyDescent="0.2">
      <c r="A21" t="s">
        <v>0</v>
      </c>
      <c r="B21" s="3" t="s">
        <v>8</v>
      </c>
      <c r="C21" s="3" t="s">
        <v>593</v>
      </c>
      <c r="D21" t="s">
        <v>594</v>
      </c>
      <c r="E21" t="s">
        <v>5</v>
      </c>
      <c r="F21">
        <v>4830</v>
      </c>
      <c r="G21" t="s">
        <v>595</v>
      </c>
      <c r="H21" s="19">
        <v>27576</v>
      </c>
      <c r="I21" t="s">
        <v>7</v>
      </c>
      <c r="J21">
        <v>2</v>
      </c>
      <c r="K21" s="1">
        <v>2043.43</v>
      </c>
      <c r="L21" s="1">
        <v>1756.1</v>
      </c>
      <c r="M21" s="1">
        <v>287.33</v>
      </c>
      <c r="N21" s="20">
        <v>3.0300000000000001E-2</v>
      </c>
      <c r="O21" s="8">
        <f t="shared" si="0"/>
        <v>61.915929000000006</v>
      </c>
      <c r="P21" s="46">
        <f t="shared" si="1"/>
        <v>349.24592899999999</v>
      </c>
      <c r="Q21" s="8">
        <f t="shared" si="2"/>
        <v>287.33</v>
      </c>
      <c r="R21" s="8">
        <f t="shared" si="3"/>
        <v>318.28796449999999</v>
      </c>
      <c r="S21" s="45">
        <f t="shared" si="4"/>
        <v>61.915929000000006</v>
      </c>
      <c r="U21">
        <f t="shared" si="5"/>
        <v>318.28796449999999</v>
      </c>
      <c r="V21" s="45">
        <f t="shared" si="6"/>
        <v>0</v>
      </c>
    </row>
    <row r="22" spans="1:22" x14ac:dyDescent="0.2">
      <c r="A22" t="s">
        <v>0</v>
      </c>
      <c r="B22" s="3" t="s">
        <v>8</v>
      </c>
      <c r="C22" s="3" t="s">
        <v>593</v>
      </c>
      <c r="D22" t="s">
        <v>594</v>
      </c>
      <c r="E22" t="s">
        <v>5</v>
      </c>
      <c r="F22">
        <v>15630</v>
      </c>
      <c r="G22" t="s">
        <v>596</v>
      </c>
      <c r="H22" s="19">
        <v>27576</v>
      </c>
      <c r="I22" t="s">
        <v>7</v>
      </c>
      <c r="J22">
        <v>2</v>
      </c>
      <c r="K22" s="1">
        <v>1119.94</v>
      </c>
      <c r="L22" s="1">
        <v>962.46</v>
      </c>
      <c r="M22" s="1">
        <v>157.47999999999999</v>
      </c>
      <c r="N22" s="20">
        <v>3.0300000000000001E-2</v>
      </c>
      <c r="O22" s="8">
        <f t="shared" si="0"/>
        <v>33.934182</v>
      </c>
      <c r="P22" s="46">
        <f t="shared" si="1"/>
        <v>191.41418199999998</v>
      </c>
      <c r="Q22" s="8">
        <f t="shared" si="2"/>
        <v>157.47999999999999</v>
      </c>
      <c r="R22" s="8">
        <f t="shared" si="3"/>
        <v>174.447091</v>
      </c>
      <c r="S22" s="45">
        <f t="shared" si="4"/>
        <v>33.934182</v>
      </c>
      <c r="U22">
        <f t="shared" si="5"/>
        <v>174.447091</v>
      </c>
      <c r="V22" s="45">
        <f t="shared" si="6"/>
        <v>0</v>
      </c>
    </row>
    <row r="23" spans="1:22" x14ac:dyDescent="0.2">
      <c r="A23" t="s">
        <v>0</v>
      </c>
      <c r="B23" s="3" t="s">
        <v>8</v>
      </c>
      <c r="C23" s="3" t="s">
        <v>593</v>
      </c>
      <c r="D23" t="s">
        <v>594</v>
      </c>
      <c r="E23" t="s">
        <v>5</v>
      </c>
      <c r="F23">
        <v>15633</v>
      </c>
      <c r="G23" t="s">
        <v>597</v>
      </c>
      <c r="H23" s="19">
        <v>27576</v>
      </c>
      <c r="I23" t="s">
        <v>7</v>
      </c>
      <c r="J23">
        <v>1</v>
      </c>
      <c r="K23" s="1">
        <v>7467.67</v>
      </c>
      <c r="L23" s="1">
        <v>6417.62</v>
      </c>
      <c r="M23" s="1">
        <v>1050.05</v>
      </c>
      <c r="N23" s="20">
        <v>3.0300000000000001E-2</v>
      </c>
      <c r="O23" s="8">
        <f t="shared" si="0"/>
        <v>226.27040099999999</v>
      </c>
      <c r="P23" s="46">
        <f t="shared" si="1"/>
        <v>1276.3204009999999</v>
      </c>
      <c r="Q23" s="8">
        <f t="shared" si="2"/>
        <v>1050.05</v>
      </c>
      <c r="R23" s="8">
        <f t="shared" si="3"/>
        <v>1163.1852005000001</v>
      </c>
      <c r="S23" s="45">
        <f t="shared" si="4"/>
        <v>226.27040099999999</v>
      </c>
      <c r="U23">
        <f t="shared" si="5"/>
        <v>1163.1852005000001</v>
      </c>
      <c r="V23" s="45">
        <f t="shared" si="6"/>
        <v>0</v>
      </c>
    </row>
    <row r="24" spans="1:22" x14ac:dyDescent="0.2">
      <c r="A24" t="s">
        <v>0</v>
      </c>
      <c r="B24" s="3" t="s">
        <v>8</v>
      </c>
      <c r="C24" s="3" t="s">
        <v>593</v>
      </c>
      <c r="D24" t="s">
        <v>594</v>
      </c>
      <c r="E24" t="s">
        <v>5</v>
      </c>
      <c r="F24">
        <v>21630</v>
      </c>
      <c r="G24" t="s">
        <v>598</v>
      </c>
      <c r="H24" s="19">
        <v>27576</v>
      </c>
      <c r="I24" t="s">
        <v>7</v>
      </c>
      <c r="J24">
        <v>2</v>
      </c>
      <c r="K24" s="1">
        <v>1121.42</v>
      </c>
      <c r="L24" s="1">
        <v>963.73</v>
      </c>
      <c r="M24" s="1">
        <v>157.69</v>
      </c>
      <c r="N24" s="20">
        <v>3.0300000000000001E-2</v>
      </c>
      <c r="O24" s="8">
        <f t="shared" si="0"/>
        <v>33.979026000000005</v>
      </c>
      <c r="P24" s="46">
        <f t="shared" si="1"/>
        <v>191.669026</v>
      </c>
      <c r="Q24" s="8">
        <f t="shared" si="2"/>
        <v>157.69</v>
      </c>
      <c r="R24" s="8">
        <f t="shared" si="3"/>
        <v>174.67951299999999</v>
      </c>
      <c r="S24" s="45">
        <f t="shared" si="4"/>
        <v>33.979026000000005</v>
      </c>
      <c r="U24">
        <f t="shared" si="5"/>
        <v>174.67951299999999</v>
      </c>
      <c r="V24" s="45">
        <f t="shared" si="6"/>
        <v>0</v>
      </c>
    </row>
    <row r="25" spans="1:22" x14ac:dyDescent="0.2">
      <c r="A25" t="s">
        <v>0</v>
      </c>
      <c r="B25" s="3" t="s">
        <v>8</v>
      </c>
      <c r="C25" s="3" t="s">
        <v>593</v>
      </c>
      <c r="D25" t="s">
        <v>594</v>
      </c>
      <c r="E25" t="s">
        <v>5</v>
      </c>
      <c r="F25">
        <v>23004</v>
      </c>
      <c r="G25" t="s">
        <v>599</v>
      </c>
      <c r="H25" s="19">
        <v>27576</v>
      </c>
      <c r="I25" t="s">
        <v>7</v>
      </c>
      <c r="J25">
        <v>57</v>
      </c>
      <c r="K25" s="1">
        <v>42060.65</v>
      </c>
      <c r="L25" s="1">
        <v>36146.39</v>
      </c>
      <c r="M25" s="1">
        <v>5914.26</v>
      </c>
      <c r="N25" s="20">
        <v>3.0300000000000001E-2</v>
      </c>
      <c r="O25" s="8">
        <f t="shared" si="0"/>
        <v>1274.4376950000001</v>
      </c>
      <c r="P25" s="46">
        <f t="shared" si="1"/>
        <v>7188.6976950000007</v>
      </c>
      <c r="Q25" s="8">
        <f t="shared" si="2"/>
        <v>5914.26</v>
      </c>
      <c r="R25" s="8">
        <f t="shared" si="3"/>
        <v>6551.4788475000005</v>
      </c>
      <c r="S25" s="45">
        <f t="shared" si="4"/>
        <v>1274.4376950000001</v>
      </c>
      <c r="U25">
        <f t="shared" si="5"/>
        <v>6551.4788475000005</v>
      </c>
      <c r="V25" s="45">
        <f t="shared" si="6"/>
        <v>0</v>
      </c>
    </row>
    <row r="26" spans="1:22" x14ac:dyDescent="0.2">
      <c r="A26" t="s">
        <v>0</v>
      </c>
      <c r="B26" s="3" t="s">
        <v>8</v>
      </c>
      <c r="C26" s="3" t="s">
        <v>593</v>
      </c>
      <c r="D26" t="s">
        <v>594</v>
      </c>
      <c r="E26" t="s">
        <v>5</v>
      </c>
      <c r="F26">
        <v>23636</v>
      </c>
      <c r="G26" t="s">
        <v>600</v>
      </c>
      <c r="H26" s="19">
        <v>27576</v>
      </c>
      <c r="I26" t="s">
        <v>7</v>
      </c>
      <c r="J26">
        <v>1</v>
      </c>
      <c r="K26" s="1">
        <v>287.24</v>
      </c>
      <c r="L26" s="1">
        <v>246.85</v>
      </c>
      <c r="M26" s="1">
        <v>40.39</v>
      </c>
      <c r="N26" s="20">
        <v>3.0300000000000001E-2</v>
      </c>
      <c r="O26" s="8">
        <f t="shared" si="0"/>
        <v>8.7033719999999999</v>
      </c>
      <c r="P26" s="46">
        <f t="shared" si="1"/>
        <v>49.093372000000002</v>
      </c>
      <c r="Q26" s="8">
        <f t="shared" si="2"/>
        <v>40.39</v>
      </c>
      <c r="R26" s="8">
        <f t="shared" si="3"/>
        <v>44.741686000000001</v>
      </c>
      <c r="S26" s="45">
        <f t="shared" si="4"/>
        <v>8.7033719999999999</v>
      </c>
      <c r="U26">
        <f t="shared" si="5"/>
        <v>44.741686000000001</v>
      </c>
      <c r="V26" s="45">
        <f t="shared" si="6"/>
        <v>0</v>
      </c>
    </row>
    <row r="27" spans="1:22" x14ac:dyDescent="0.2">
      <c r="A27" t="s">
        <v>0</v>
      </c>
      <c r="B27" s="3" t="s">
        <v>8</v>
      </c>
      <c r="C27" s="3" t="s">
        <v>593</v>
      </c>
      <c r="D27" t="s">
        <v>594</v>
      </c>
      <c r="E27" t="s">
        <v>5</v>
      </c>
      <c r="F27">
        <v>50088</v>
      </c>
      <c r="G27" t="s">
        <v>601</v>
      </c>
      <c r="H27" s="19">
        <v>27576</v>
      </c>
      <c r="I27" t="s">
        <v>7</v>
      </c>
      <c r="J27">
        <v>4</v>
      </c>
      <c r="K27" s="1">
        <v>820.04</v>
      </c>
      <c r="L27" s="1">
        <v>704.73</v>
      </c>
      <c r="M27" s="1">
        <v>115.31</v>
      </c>
      <c r="N27" s="20">
        <v>3.0300000000000001E-2</v>
      </c>
      <c r="O27" s="8">
        <f t="shared" si="0"/>
        <v>24.847211999999999</v>
      </c>
      <c r="P27" s="46">
        <f t="shared" si="1"/>
        <v>140.15721200000002</v>
      </c>
      <c r="Q27" s="8">
        <f t="shared" si="2"/>
        <v>115.31</v>
      </c>
      <c r="R27" s="8">
        <f t="shared" si="3"/>
        <v>127.73360600000001</v>
      </c>
      <c r="S27" s="45">
        <f t="shared" si="4"/>
        <v>24.847211999999999</v>
      </c>
      <c r="U27">
        <f t="shared" si="5"/>
        <v>127.73360600000001</v>
      </c>
      <c r="V27" s="45">
        <f t="shared" si="6"/>
        <v>0</v>
      </c>
    </row>
    <row r="28" spans="1:22" x14ac:dyDescent="0.2">
      <c r="A28" t="s">
        <v>0</v>
      </c>
      <c r="B28" s="3" t="s">
        <v>8</v>
      </c>
      <c r="C28" s="3" t="s">
        <v>593</v>
      </c>
      <c r="D28" t="s">
        <v>594</v>
      </c>
      <c r="E28" t="s">
        <v>5</v>
      </c>
      <c r="F28">
        <v>50089</v>
      </c>
      <c r="G28" t="s">
        <v>602</v>
      </c>
      <c r="H28" s="19">
        <v>27576</v>
      </c>
      <c r="I28" t="s">
        <v>7</v>
      </c>
      <c r="J28">
        <v>2</v>
      </c>
      <c r="K28" s="1">
        <v>4706.17</v>
      </c>
      <c r="L28" s="1">
        <v>4044.42</v>
      </c>
      <c r="M28" s="1">
        <v>661.75</v>
      </c>
      <c r="N28" s="20">
        <v>3.0300000000000001E-2</v>
      </c>
      <c r="O28" s="8">
        <f t="shared" si="0"/>
        <v>142.59695100000002</v>
      </c>
      <c r="P28" s="46">
        <f t="shared" si="1"/>
        <v>804.34695099999999</v>
      </c>
      <c r="Q28" s="8">
        <f t="shared" si="2"/>
        <v>661.75</v>
      </c>
      <c r="R28" s="8">
        <f t="shared" si="3"/>
        <v>733.0484755</v>
      </c>
      <c r="S28" s="45">
        <f t="shared" si="4"/>
        <v>142.59695100000002</v>
      </c>
      <c r="U28">
        <f t="shared" si="5"/>
        <v>733.0484755</v>
      </c>
      <c r="V28" s="45">
        <f t="shared" si="6"/>
        <v>0</v>
      </c>
    </row>
    <row r="29" spans="1:22" x14ac:dyDescent="0.2">
      <c r="A29" t="s">
        <v>0</v>
      </c>
      <c r="B29" s="3" t="s">
        <v>8</v>
      </c>
      <c r="C29" s="3" t="s">
        <v>593</v>
      </c>
      <c r="D29" t="s">
        <v>594</v>
      </c>
      <c r="E29" t="s">
        <v>5</v>
      </c>
      <c r="F29">
        <v>50090</v>
      </c>
      <c r="G29" t="s">
        <v>603</v>
      </c>
      <c r="H29" s="19">
        <v>27576</v>
      </c>
      <c r="I29" t="s">
        <v>7</v>
      </c>
      <c r="J29">
        <v>1</v>
      </c>
      <c r="K29" s="1">
        <v>354.07</v>
      </c>
      <c r="L29" s="1">
        <v>304.27999999999997</v>
      </c>
      <c r="M29" s="1">
        <v>49.79</v>
      </c>
      <c r="N29" s="20">
        <v>3.0300000000000001E-2</v>
      </c>
      <c r="O29" s="8">
        <f t="shared" si="0"/>
        <v>10.728320999999999</v>
      </c>
      <c r="P29" s="46">
        <f t="shared" si="1"/>
        <v>60.518321</v>
      </c>
      <c r="Q29" s="8">
        <f t="shared" si="2"/>
        <v>49.79</v>
      </c>
      <c r="R29" s="8">
        <f t="shared" si="3"/>
        <v>55.154160500000003</v>
      </c>
      <c r="S29" s="45">
        <f t="shared" si="4"/>
        <v>10.728320999999999</v>
      </c>
      <c r="U29">
        <f t="shared" si="5"/>
        <v>55.154160500000003</v>
      </c>
      <c r="V29" s="45">
        <f t="shared" si="6"/>
        <v>0</v>
      </c>
    </row>
    <row r="30" spans="1:22" x14ac:dyDescent="0.2">
      <c r="A30" t="s">
        <v>0</v>
      </c>
      <c r="B30" s="3" t="s">
        <v>8</v>
      </c>
      <c r="C30" s="3" t="s">
        <v>593</v>
      </c>
      <c r="D30" t="s">
        <v>594</v>
      </c>
      <c r="E30" t="s">
        <v>5</v>
      </c>
      <c r="F30">
        <v>50091</v>
      </c>
      <c r="G30" t="s">
        <v>604</v>
      </c>
      <c r="H30" s="19">
        <v>27576</v>
      </c>
      <c r="I30" t="s">
        <v>7</v>
      </c>
      <c r="J30">
        <v>6</v>
      </c>
      <c r="K30" s="1">
        <v>6090.23</v>
      </c>
      <c r="L30" s="1">
        <v>5233.87</v>
      </c>
      <c r="M30" s="1">
        <v>856.36</v>
      </c>
      <c r="N30" s="20">
        <v>3.0300000000000001E-2</v>
      </c>
      <c r="O30" s="8">
        <f t="shared" si="0"/>
        <v>184.53396899999998</v>
      </c>
      <c r="P30" s="46">
        <f t="shared" si="1"/>
        <v>1040.893969</v>
      </c>
      <c r="Q30" s="8">
        <f t="shared" si="2"/>
        <v>856.36</v>
      </c>
      <c r="R30" s="8">
        <f t="shared" si="3"/>
        <v>948.62698449999993</v>
      </c>
      <c r="S30" s="45">
        <f t="shared" si="4"/>
        <v>184.53396899999998</v>
      </c>
      <c r="U30">
        <f t="shared" si="5"/>
        <v>948.62698449999993</v>
      </c>
      <c r="V30" s="45">
        <f t="shared" si="6"/>
        <v>0</v>
      </c>
    </row>
    <row r="31" spans="1:22" x14ac:dyDescent="0.2">
      <c r="A31" t="s">
        <v>0</v>
      </c>
      <c r="B31" s="3" t="s">
        <v>8</v>
      </c>
      <c r="C31" s="3" t="s">
        <v>593</v>
      </c>
      <c r="D31" t="s">
        <v>594</v>
      </c>
      <c r="E31" t="s">
        <v>5</v>
      </c>
      <c r="F31">
        <v>50092</v>
      </c>
      <c r="G31" t="s">
        <v>605</v>
      </c>
      <c r="H31" s="19">
        <v>27576</v>
      </c>
      <c r="I31" t="s">
        <v>7</v>
      </c>
      <c r="J31">
        <v>51</v>
      </c>
      <c r="K31" s="1">
        <v>33218.03</v>
      </c>
      <c r="L31" s="1">
        <v>28547.15</v>
      </c>
      <c r="M31" s="1">
        <v>4670.88</v>
      </c>
      <c r="N31" s="20">
        <v>3.0300000000000001E-2</v>
      </c>
      <c r="O31" s="8">
        <f t="shared" si="0"/>
        <v>1006.506309</v>
      </c>
      <c r="P31" s="46">
        <f t="shared" si="1"/>
        <v>5677.3863090000004</v>
      </c>
      <c r="Q31" s="8">
        <f t="shared" si="2"/>
        <v>4670.88</v>
      </c>
      <c r="R31" s="8">
        <f t="shared" si="3"/>
        <v>5174.1331545000003</v>
      </c>
      <c r="S31" s="45">
        <f t="shared" si="4"/>
        <v>1006.506309</v>
      </c>
      <c r="U31">
        <f t="shared" si="5"/>
        <v>5174.1331545000003</v>
      </c>
      <c r="V31" s="45">
        <f t="shared" si="6"/>
        <v>0</v>
      </c>
    </row>
    <row r="32" spans="1:22" x14ac:dyDescent="0.2">
      <c r="A32" t="s">
        <v>0</v>
      </c>
      <c r="B32" s="3" t="s">
        <v>8</v>
      </c>
      <c r="C32" s="3" t="s">
        <v>593</v>
      </c>
      <c r="D32" t="s">
        <v>594</v>
      </c>
      <c r="E32" t="s">
        <v>5</v>
      </c>
      <c r="F32">
        <v>50093</v>
      </c>
      <c r="G32" t="s">
        <v>606</v>
      </c>
      <c r="H32" s="19">
        <v>27576</v>
      </c>
      <c r="I32" t="s">
        <v>7</v>
      </c>
      <c r="J32">
        <v>65</v>
      </c>
      <c r="K32" s="1">
        <v>58977.07</v>
      </c>
      <c r="L32" s="1">
        <v>50684.15</v>
      </c>
      <c r="M32" s="1">
        <v>8292.92</v>
      </c>
      <c r="N32" s="20">
        <v>3.0300000000000001E-2</v>
      </c>
      <c r="O32" s="8">
        <f t="shared" si="0"/>
        <v>1787.0052210000001</v>
      </c>
      <c r="P32" s="46">
        <f t="shared" si="1"/>
        <v>10079.925221</v>
      </c>
      <c r="Q32" s="8">
        <f t="shared" si="2"/>
        <v>8292.92</v>
      </c>
      <c r="R32" s="8">
        <f t="shared" si="3"/>
        <v>9186.4226104999998</v>
      </c>
      <c r="S32" s="45">
        <f t="shared" si="4"/>
        <v>1787.0052210000001</v>
      </c>
      <c r="U32">
        <f t="shared" si="5"/>
        <v>9186.4226104999998</v>
      </c>
      <c r="V32" s="45">
        <f t="shared" si="6"/>
        <v>0</v>
      </c>
    </row>
    <row r="33" spans="1:22" x14ac:dyDescent="0.2">
      <c r="A33" t="s">
        <v>0</v>
      </c>
      <c r="B33" s="3" t="s">
        <v>8</v>
      </c>
      <c r="C33" s="3" t="s">
        <v>593</v>
      </c>
      <c r="D33" t="s">
        <v>594</v>
      </c>
      <c r="E33" t="s">
        <v>5</v>
      </c>
      <c r="F33">
        <v>50094</v>
      </c>
      <c r="G33" t="s">
        <v>607</v>
      </c>
      <c r="H33" s="19">
        <v>27576</v>
      </c>
      <c r="I33" t="s">
        <v>7</v>
      </c>
      <c r="J33">
        <v>4</v>
      </c>
      <c r="K33" s="1">
        <v>4789.12</v>
      </c>
      <c r="L33" s="1">
        <v>4115.71</v>
      </c>
      <c r="M33" s="1">
        <v>673.41</v>
      </c>
      <c r="N33" s="20">
        <v>3.0300000000000001E-2</v>
      </c>
      <c r="O33" s="8">
        <f t="shared" si="0"/>
        <v>145.11033599999999</v>
      </c>
      <c r="P33" s="46">
        <f t="shared" si="1"/>
        <v>818.52033599999993</v>
      </c>
      <c r="Q33" s="8">
        <f t="shared" si="2"/>
        <v>673.41</v>
      </c>
      <c r="R33" s="8">
        <f t="shared" si="3"/>
        <v>745.96516799999995</v>
      </c>
      <c r="S33" s="45">
        <f t="shared" si="4"/>
        <v>145.11033599999999</v>
      </c>
      <c r="U33">
        <f t="shared" si="5"/>
        <v>745.96516799999995</v>
      </c>
      <c r="V33" s="45">
        <f t="shared" si="6"/>
        <v>0</v>
      </c>
    </row>
    <row r="34" spans="1:22" x14ac:dyDescent="0.2">
      <c r="A34" t="s">
        <v>0</v>
      </c>
      <c r="B34" s="3" t="s">
        <v>8</v>
      </c>
      <c r="C34" s="3" t="s">
        <v>593</v>
      </c>
      <c r="D34" t="s">
        <v>594</v>
      </c>
      <c r="E34" t="s">
        <v>5</v>
      </c>
      <c r="F34">
        <v>50095</v>
      </c>
      <c r="G34" t="s">
        <v>65</v>
      </c>
      <c r="H34" s="19">
        <v>27576</v>
      </c>
      <c r="I34" t="s">
        <v>7</v>
      </c>
      <c r="J34">
        <v>2</v>
      </c>
      <c r="K34" s="1">
        <v>20368.63</v>
      </c>
      <c r="L34" s="1">
        <v>17504.54</v>
      </c>
      <c r="M34" s="1">
        <v>2864.09</v>
      </c>
      <c r="N34" s="20">
        <v>3.0300000000000001E-2</v>
      </c>
      <c r="O34" s="8">
        <f t="shared" si="0"/>
        <v>617.169489</v>
      </c>
      <c r="P34" s="46">
        <f t="shared" si="1"/>
        <v>3481.259489</v>
      </c>
      <c r="Q34" s="8">
        <f t="shared" si="2"/>
        <v>2864.09</v>
      </c>
      <c r="R34" s="8">
        <f t="shared" si="3"/>
        <v>3172.6747445000001</v>
      </c>
      <c r="S34" s="45">
        <f t="shared" si="4"/>
        <v>617.169489</v>
      </c>
      <c r="U34">
        <f t="shared" si="5"/>
        <v>3172.6747445000001</v>
      </c>
      <c r="V34" s="45">
        <f t="shared" si="6"/>
        <v>0</v>
      </c>
    </row>
    <row r="35" spans="1:22" x14ac:dyDescent="0.2">
      <c r="A35" t="s">
        <v>0</v>
      </c>
      <c r="B35" s="3" t="s">
        <v>8</v>
      </c>
      <c r="C35" s="3" t="s">
        <v>608</v>
      </c>
      <c r="D35" t="s">
        <v>609</v>
      </c>
      <c r="E35" t="s">
        <v>5</v>
      </c>
      <c r="F35">
        <v>5013</v>
      </c>
      <c r="G35" t="s">
        <v>610</v>
      </c>
      <c r="H35" s="19">
        <v>22463</v>
      </c>
      <c r="I35" t="s">
        <v>7</v>
      </c>
      <c r="J35">
        <v>3</v>
      </c>
      <c r="K35" s="1">
        <v>6017.76</v>
      </c>
      <c r="L35" s="1">
        <v>5829.82</v>
      </c>
      <c r="M35" s="1">
        <v>187.94</v>
      </c>
      <c r="N35" s="20">
        <v>3.0300000000000001E-2</v>
      </c>
      <c r="O35" s="8">
        <f t="shared" si="0"/>
        <v>182.33812800000001</v>
      </c>
      <c r="P35" s="46">
        <f t="shared" si="1"/>
        <v>370.27812800000004</v>
      </c>
      <c r="Q35" s="8">
        <f t="shared" si="2"/>
        <v>187.94</v>
      </c>
      <c r="R35" s="8">
        <f t="shared" si="3"/>
        <v>279.10906399999999</v>
      </c>
      <c r="S35" s="45">
        <f t="shared" si="4"/>
        <v>182.33812800000001</v>
      </c>
      <c r="U35">
        <f t="shared" si="5"/>
        <v>279.10906399999999</v>
      </c>
      <c r="V35" s="45">
        <f t="shared" si="6"/>
        <v>0</v>
      </c>
    </row>
    <row r="36" spans="1:22" x14ac:dyDescent="0.2">
      <c r="A36" t="s">
        <v>0</v>
      </c>
      <c r="B36" s="3" t="s">
        <v>8</v>
      </c>
      <c r="C36" s="3" t="s">
        <v>608</v>
      </c>
      <c r="D36" t="s">
        <v>609</v>
      </c>
      <c r="E36" t="s">
        <v>5</v>
      </c>
      <c r="F36">
        <v>5028</v>
      </c>
      <c r="G36" t="s">
        <v>611</v>
      </c>
      <c r="H36" s="19">
        <v>22463</v>
      </c>
      <c r="I36" t="s">
        <v>7</v>
      </c>
      <c r="J36">
        <v>4</v>
      </c>
      <c r="K36" s="1">
        <v>4126.8100000000004</v>
      </c>
      <c r="L36" s="1">
        <v>3997.93</v>
      </c>
      <c r="M36" s="1">
        <v>128.88</v>
      </c>
      <c r="N36" s="20">
        <v>3.0300000000000001E-2</v>
      </c>
      <c r="O36" s="8">
        <f t="shared" si="0"/>
        <v>125.04234300000002</v>
      </c>
      <c r="P36" s="46">
        <f t="shared" si="1"/>
        <v>253.92234300000001</v>
      </c>
      <c r="Q36" s="8">
        <f t="shared" si="2"/>
        <v>128.88</v>
      </c>
      <c r="R36" s="8">
        <f t="shared" si="3"/>
        <v>191.4011715</v>
      </c>
      <c r="S36" s="45">
        <f t="shared" si="4"/>
        <v>125.04234300000002</v>
      </c>
      <c r="U36">
        <f t="shared" si="5"/>
        <v>191.4011715</v>
      </c>
      <c r="V36" s="45">
        <f t="shared" si="6"/>
        <v>0</v>
      </c>
    </row>
    <row r="37" spans="1:22" x14ac:dyDescent="0.2">
      <c r="A37" t="s">
        <v>0</v>
      </c>
      <c r="B37" s="3" t="s">
        <v>8</v>
      </c>
      <c r="C37" s="3" t="s">
        <v>608</v>
      </c>
      <c r="D37" t="s">
        <v>609</v>
      </c>
      <c r="E37" t="s">
        <v>5</v>
      </c>
      <c r="F37">
        <v>5081</v>
      </c>
      <c r="G37" t="s">
        <v>612</v>
      </c>
      <c r="H37" s="19">
        <v>22463</v>
      </c>
      <c r="I37" t="s">
        <v>7</v>
      </c>
      <c r="J37">
        <v>8</v>
      </c>
      <c r="K37" s="1">
        <v>693.75</v>
      </c>
      <c r="L37" s="1">
        <v>672.08</v>
      </c>
      <c r="M37" s="1">
        <v>21.67</v>
      </c>
      <c r="N37" s="20">
        <v>3.0300000000000001E-2</v>
      </c>
      <c r="O37" s="8">
        <f t="shared" si="0"/>
        <v>21.020624999999999</v>
      </c>
      <c r="P37" s="46">
        <f t="shared" si="1"/>
        <v>42.690624999999997</v>
      </c>
      <c r="Q37" s="8">
        <f t="shared" si="2"/>
        <v>21.67</v>
      </c>
      <c r="R37" s="8">
        <f t="shared" si="3"/>
        <v>32.180312499999999</v>
      </c>
      <c r="S37" s="45">
        <f t="shared" si="4"/>
        <v>21.020624999999999</v>
      </c>
      <c r="U37">
        <f t="shared" si="5"/>
        <v>32.180312499999999</v>
      </c>
      <c r="V37" s="45">
        <f t="shared" si="6"/>
        <v>0</v>
      </c>
    </row>
    <row r="38" spans="1:22" x14ac:dyDescent="0.2">
      <c r="A38" t="s">
        <v>0</v>
      </c>
      <c r="B38" s="3" t="s">
        <v>8</v>
      </c>
      <c r="C38" s="3" t="s">
        <v>608</v>
      </c>
      <c r="D38" t="s">
        <v>609</v>
      </c>
      <c r="E38" t="s">
        <v>5</v>
      </c>
      <c r="F38">
        <v>15763</v>
      </c>
      <c r="G38" t="s">
        <v>613</v>
      </c>
      <c r="H38" s="19">
        <v>22463</v>
      </c>
      <c r="I38" t="s">
        <v>7</v>
      </c>
      <c r="J38">
        <v>2</v>
      </c>
      <c r="K38" s="1">
        <v>1227.79</v>
      </c>
      <c r="L38" s="1">
        <v>1189.44</v>
      </c>
      <c r="M38" s="1">
        <v>38.35</v>
      </c>
      <c r="N38" s="20">
        <v>3.0300000000000001E-2</v>
      </c>
      <c r="O38" s="8">
        <f t="shared" si="0"/>
        <v>37.202036999999997</v>
      </c>
      <c r="P38" s="46">
        <f t="shared" si="1"/>
        <v>75.552036999999999</v>
      </c>
      <c r="Q38" s="8">
        <f t="shared" si="2"/>
        <v>38.35</v>
      </c>
      <c r="R38" s="8">
        <f t="shared" si="3"/>
        <v>56.951018500000004</v>
      </c>
      <c r="S38" s="45">
        <f t="shared" si="4"/>
        <v>37.202036999999997</v>
      </c>
      <c r="U38">
        <f t="shared" si="5"/>
        <v>56.951018500000004</v>
      </c>
      <c r="V38" s="45">
        <f t="shared" si="6"/>
        <v>0</v>
      </c>
    </row>
    <row r="39" spans="1:22" x14ac:dyDescent="0.2">
      <c r="A39" t="s">
        <v>0</v>
      </c>
      <c r="B39" s="3" t="s">
        <v>8</v>
      </c>
      <c r="C39" s="3" t="s">
        <v>608</v>
      </c>
      <c r="D39" t="s">
        <v>609</v>
      </c>
      <c r="E39" t="s">
        <v>5</v>
      </c>
      <c r="F39">
        <v>24592</v>
      </c>
      <c r="G39" t="s">
        <v>614</v>
      </c>
      <c r="H39" s="19">
        <v>22463</v>
      </c>
      <c r="I39" t="s">
        <v>7</v>
      </c>
      <c r="J39">
        <v>1</v>
      </c>
      <c r="K39" s="1">
        <v>942.7</v>
      </c>
      <c r="L39" s="1">
        <v>913.26</v>
      </c>
      <c r="M39" s="1">
        <v>29.44</v>
      </c>
      <c r="N39" s="20">
        <v>3.0300000000000001E-2</v>
      </c>
      <c r="O39" s="8">
        <f t="shared" si="0"/>
        <v>28.56381</v>
      </c>
      <c r="P39" s="46">
        <f t="shared" si="1"/>
        <v>58.003810000000001</v>
      </c>
      <c r="Q39" s="8">
        <f t="shared" si="2"/>
        <v>29.44</v>
      </c>
      <c r="R39" s="8">
        <f t="shared" si="3"/>
        <v>43.721905</v>
      </c>
      <c r="S39" s="45">
        <f t="shared" si="4"/>
        <v>28.56381</v>
      </c>
      <c r="U39">
        <f t="shared" si="5"/>
        <v>43.721905</v>
      </c>
      <c r="V39" s="45">
        <f t="shared" si="6"/>
        <v>0</v>
      </c>
    </row>
    <row r="40" spans="1:22" x14ac:dyDescent="0.2">
      <c r="A40" t="s">
        <v>0</v>
      </c>
      <c r="B40" s="3" t="s">
        <v>8</v>
      </c>
      <c r="C40" s="3" t="s">
        <v>608</v>
      </c>
      <c r="D40" t="s">
        <v>609</v>
      </c>
      <c r="E40" t="s">
        <v>5</v>
      </c>
      <c r="F40">
        <v>24664</v>
      </c>
      <c r="G40" t="s">
        <v>615</v>
      </c>
      <c r="H40" s="19">
        <v>22463</v>
      </c>
      <c r="I40" t="s">
        <v>7</v>
      </c>
      <c r="J40">
        <v>77</v>
      </c>
      <c r="K40" s="1">
        <v>24302.92</v>
      </c>
      <c r="L40" s="1">
        <v>23543.919999999998</v>
      </c>
      <c r="M40" s="1">
        <v>759</v>
      </c>
      <c r="N40" s="20">
        <v>3.0300000000000001E-2</v>
      </c>
      <c r="O40" s="8">
        <f t="shared" si="0"/>
        <v>736.37847599999998</v>
      </c>
      <c r="P40" s="46">
        <f t="shared" si="1"/>
        <v>1495.3784759999999</v>
      </c>
      <c r="Q40" s="8">
        <f t="shared" si="2"/>
        <v>759</v>
      </c>
      <c r="R40" s="8">
        <f t="shared" si="3"/>
        <v>1127.1892379999999</v>
      </c>
      <c r="S40" s="45">
        <f t="shared" si="4"/>
        <v>736.37847599999998</v>
      </c>
      <c r="U40">
        <f t="shared" si="5"/>
        <v>1127.1892379999999</v>
      </c>
      <c r="V40" s="45">
        <f t="shared" si="6"/>
        <v>0</v>
      </c>
    </row>
    <row r="41" spans="1:22" x14ac:dyDescent="0.2">
      <c r="A41" t="s">
        <v>0</v>
      </c>
      <c r="B41" s="3" t="s">
        <v>8</v>
      </c>
      <c r="C41" s="3" t="s">
        <v>608</v>
      </c>
      <c r="D41" t="s">
        <v>609</v>
      </c>
      <c r="E41" t="s">
        <v>5</v>
      </c>
      <c r="F41">
        <v>48906</v>
      </c>
      <c r="G41" t="s">
        <v>590</v>
      </c>
      <c r="H41" s="19">
        <v>22463</v>
      </c>
      <c r="I41" t="s">
        <v>7</v>
      </c>
      <c r="J41">
        <v>11</v>
      </c>
      <c r="K41" s="1">
        <v>1550.7</v>
      </c>
      <c r="L41" s="1">
        <v>1502.27</v>
      </c>
      <c r="M41" s="1">
        <v>48.43</v>
      </c>
      <c r="N41" s="20">
        <v>3.0300000000000001E-2</v>
      </c>
      <c r="O41" s="8">
        <f t="shared" si="0"/>
        <v>46.98621</v>
      </c>
      <c r="P41" s="46">
        <f t="shared" si="1"/>
        <v>95.416210000000007</v>
      </c>
      <c r="Q41" s="8">
        <f t="shared" si="2"/>
        <v>48.43</v>
      </c>
      <c r="R41" s="8">
        <f t="shared" si="3"/>
        <v>71.923105000000007</v>
      </c>
      <c r="S41" s="45">
        <f t="shared" si="4"/>
        <v>46.98621</v>
      </c>
      <c r="U41">
        <f t="shared" si="5"/>
        <v>71.923105000000007</v>
      </c>
      <c r="V41" s="45">
        <f t="shared" si="6"/>
        <v>0</v>
      </c>
    </row>
    <row r="42" spans="1:22" x14ac:dyDescent="0.2">
      <c r="A42" t="s">
        <v>0</v>
      </c>
      <c r="B42" s="3" t="s">
        <v>8</v>
      </c>
      <c r="C42" s="3" t="s">
        <v>608</v>
      </c>
      <c r="D42" t="s">
        <v>609</v>
      </c>
      <c r="E42" t="s">
        <v>5</v>
      </c>
      <c r="F42">
        <v>48907</v>
      </c>
      <c r="G42" t="s">
        <v>362</v>
      </c>
      <c r="H42" s="19">
        <v>22463</v>
      </c>
      <c r="I42" t="s">
        <v>7</v>
      </c>
      <c r="J42">
        <v>133</v>
      </c>
      <c r="K42" s="1">
        <v>22447.81</v>
      </c>
      <c r="L42" s="1">
        <v>21746.74</v>
      </c>
      <c r="M42" s="1">
        <v>701.07</v>
      </c>
      <c r="N42" s="20">
        <v>3.0300000000000001E-2</v>
      </c>
      <c r="O42" s="8">
        <f t="shared" si="0"/>
        <v>680.16864300000009</v>
      </c>
      <c r="P42" s="46">
        <f t="shared" si="1"/>
        <v>1381.2386430000001</v>
      </c>
      <c r="Q42" s="8">
        <f t="shared" si="2"/>
        <v>701.07</v>
      </c>
      <c r="R42" s="8">
        <f t="shared" si="3"/>
        <v>1041.1543215000002</v>
      </c>
      <c r="S42" s="45">
        <f t="shared" si="4"/>
        <v>680.16864300000009</v>
      </c>
      <c r="U42">
        <f t="shared" si="5"/>
        <v>1041.1543215000002</v>
      </c>
      <c r="V42" s="45">
        <f t="shared" si="6"/>
        <v>0</v>
      </c>
    </row>
    <row r="43" spans="1:22" x14ac:dyDescent="0.2">
      <c r="A43" t="s">
        <v>0</v>
      </c>
      <c r="B43" s="3" t="s">
        <v>8</v>
      </c>
      <c r="C43" s="3" t="s">
        <v>608</v>
      </c>
      <c r="D43" t="s">
        <v>609</v>
      </c>
      <c r="E43" t="s">
        <v>5</v>
      </c>
      <c r="F43">
        <v>48908</v>
      </c>
      <c r="G43" t="s">
        <v>24</v>
      </c>
      <c r="H43" s="19">
        <v>22463</v>
      </c>
      <c r="I43" t="s">
        <v>7</v>
      </c>
      <c r="J43">
        <v>31</v>
      </c>
      <c r="K43" s="1">
        <v>6319.8</v>
      </c>
      <c r="L43" s="1">
        <v>6122.43</v>
      </c>
      <c r="M43" s="1">
        <v>197.37</v>
      </c>
      <c r="N43" s="20">
        <v>3.0300000000000001E-2</v>
      </c>
      <c r="O43" s="8">
        <f t="shared" si="0"/>
        <v>191.48994000000002</v>
      </c>
      <c r="P43" s="46">
        <f t="shared" si="1"/>
        <v>388.85994000000005</v>
      </c>
      <c r="Q43" s="8">
        <f t="shared" si="2"/>
        <v>197.37</v>
      </c>
      <c r="R43" s="8">
        <f t="shared" si="3"/>
        <v>293.11497000000003</v>
      </c>
      <c r="S43" s="45">
        <f t="shared" si="4"/>
        <v>191.48994000000002</v>
      </c>
      <c r="U43">
        <f t="shared" si="5"/>
        <v>293.11497000000003</v>
      </c>
      <c r="V43" s="45">
        <f t="shared" si="6"/>
        <v>0</v>
      </c>
    </row>
    <row r="44" spans="1:22" x14ac:dyDescent="0.2">
      <c r="A44" t="s">
        <v>0</v>
      </c>
      <c r="B44" s="3" t="s">
        <v>8</v>
      </c>
      <c r="C44" s="3" t="s">
        <v>608</v>
      </c>
      <c r="D44" t="s">
        <v>609</v>
      </c>
      <c r="E44" t="s">
        <v>5</v>
      </c>
      <c r="F44">
        <v>48909</v>
      </c>
      <c r="G44" t="s">
        <v>373</v>
      </c>
      <c r="H44" s="19">
        <v>22463</v>
      </c>
      <c r="I44" t="s">
        <v>7</v>
      </c>
      <c r="J44">
        <v>6</v>
      </c>
      <c r="K44" s="1">
        <v>2460.9899999999998</v>
      </c>
      <c r="L44" s="1">
        <v>2384.13</v>
      </c>
      <c r="M44" s="1">
        <v>76.86</v>
      </c>
      <c r="N44" s="20">
        <v>3.0300000000000001E-2</v>
      </c>
      <c r="O44" s="8">
        <f t="shared" si="0"/>
        <v>74.567996999999991</v>
      </c>
      <c r="P44" s="46">
        <f t="shared" si="1"/>
        <v>151.427997</v>
      </c>
      <c r="Q44" s="8">
        <f t="shared" si="2"/>
        <v>76.86</v>
      </c>
      <c r="R44" s="8">
        <f t="shared" si="3"/>
        <v>114.14399850000001</v>
      </c>
      <c r="S44" s="45">
        <f t="shared" si="4"/>
        <v>74.567996999999991</v>
      </c>
      <c r="U44">
        <f t="shared" si="5"/>
        <v>114.14399850000001</v>
      </c>
      <c r="V44" s="45">
        <f t="shared" si="6"/>
        <v>0</v>
      </c>
    </row>
    <row r="45" spans="1:22" x14ac:dyDescent="0.2">
      <c r="A45" t="s">
        <v>0</v>
      </c>
      <c r="B45" s="3" t="s">
        <v>8</v>
      </c>
      <c r="C45" s="3" t="s">
        <v>608</v>
      </c>
      <c r="D45" t="s">
        <v>609</v>
      </c>
      <c r="E45" t="s">
        <v>5</v>
      </c>
      <c r="F45">
        <v>48910</v>
      </c>
      <c r="G45" t="s">
        <v>374</v>
      </c>
      <c r="H45" s="19">
        <v>22463</v>
      </c>
      <c r="I45" t="s">
        <v>7</v>
      </c>
      <c r="J45">
        <v>4</v>
      </c>
      <c r="K45" s="1">
        <v>1149.26</v>
      </c>
      <c r="L45" s="1">
        <v>1113.3699999999999</v>
      </c>
      <c r="M45" s="1">
        <v>35.89</v>
      </c>
      <c r="N45" s="20">
        <v>3.0300000000000001E-2</v>
      </c>
      <c r="O45" s="8">
        <f t="shared" si="0"/>
        <v>34.822578</v>
      </c>
      <c r="P45" s="46">
        <f t="shared" si="1"/>
        <v>70.712578000000008</v>
      </c>
      <c r="Q45" s="8">
        <f t="shared" si="2"/>
        <v>35.89</v>
      </c>
      <c r="R45" s="8">
        <f t="shared" si="3"/>
        <v>53.301289000000004</v>
      </c>
      <c r="S45" s="45">
        <f t="shared" si="4"/>
        <v>34.822578</v>
      </c>
      <c r="U45">
        <f t="shared" si="5"/>
        <v>53.301289000000004</v>
      </c>
      <c r="V45" s="45">
        <f t="shared" si="6"/>
        <v>0</v>
      </c>
    </row>
    <row r="46" spans="1:22" x14ac:dyDescent="0.2">
      <c r="A46" t="s">
        <v>0</v>
      </c>
      <c r="B46" s="3" t="s">
        <v>8</v>
      </c>
      <c r="C46" s="3" t="s">
        <v>608</v>
      </c>
      <c r="D46" t="s">
        <v>609</v>
      </c>
      <c r="E46" t="s">
        <v>5</v>
      </c>
      <c r="F46">
        <v>48911</v>
      </c>
      <c r="G46" t="s">
        <v>377</v>
      </c>
      <c r="H46" s="19">
        <v>22463</v>
      </c>
      <c r="I46" t="s">
        <v>7</v>
      </c>
      <c r="J46">
        <v>3</v>
      </c>
      <c r="K46" s="1">
        <v>934.9</v>
      </c>
      <c r="L46" s="1">
        <v>905.7</v>
      </c>
      <c r="M46" s="1">
        <v>29.2</v>
      </c>
      <c r="N46" s="20">
        <v>3.0300000000000001E-2</v>
      </c>
      <c r="O46" s="8">
        <f t="shared" si="0"/>
        <v>28.327469999999998</v>
      </c>
      <c r="P46" s="46">
        <f t="shared" si="1"/>
        <v>57.527469999999994</v>
      </c>
      <c r="Q46" s="8">
        <f t="shared" si="2"/>
        <v>29.2</v>
      </c>
      <c r="R46" s="8">
        <f t="shared" si="3"/>
        <v>43.363734999999998</v>
      </c>
      <c r="S46" s="45">
        <f t="shared" si="4"/>
        <v>28.327469999999998</v>
      </c>
      <c r="U46">
        <f t="shared" si="5"/>
        <v>43.363734999999998</v>
      </c>
      <c r="V46" s="45">
        <f t="shared" si="6"/>
        <v>0</v>
      </c>
    </row>
    <row r="47" spans="1:22" x14ac:dyDescent="0.2">
      <c r="A47" t="s">
        <v>0</v>
      </c>
      <c r="B47" s="3" t="s">
        <v>8</v>
      </c>
      <c r="C47" s="3" t="s">
        <v>608</v>
      </c>
      <c r="D47" t="s">
        <v>609</v>
      </c>
      <c r="E47" t="s">
        <v>5</v>
      </c>
      <c r="F47">
        <v>49483</v>
      </c>
      <c r="G47" t="s">
        <v>616</v>
      </c>
      <c r="H47" s="19">
        <v>26115</v>
      </c>
      <c r="I47" t="s">
        <v>7</v>
      </c>
      <c r="J47">
        <v>1</v>
      </c>
      <c r="K47" s="1">
        <v>205.69</v>
      </c>
      <c r="L47" s="1">
        <v>186.36</v>
      </c>
      <c r="M47" s="1">
        <v>19.329999999999998</v>
      </c>
      <c r="N47" s="20">
        <v>3.0300000000000001E-2</v>
      </c>
      <c r="O47" s="8">
        <f t="shared" si="0"/>
        <v>6.2324070000000003</v>
      </c>
      <c r="P47" s="46">
        <f t="shared" si="1"/>
        <v>25.562407</v>
      </c>
      <c r="Q47" s="8">
        <f t="shared" si="2"/>
        <v>19.329999999999998</v>
      </c>
      <c r="R47" s="8">
        <f t="shared" si="3"/>
        <v>22.446203499999999</v>
      </c>
      <c r="S47" s="45">
        <f t="shared" si="4"/>
        <v>6.2324070000000003</v>
      </c>
      <c r="U47">
        <f t="shared" si="5"/>
        <v>22.446203499999999</v>
      </c>
      <c r="V47" s="45">
        <f t="shared" si="6"/>
        <v>0</v>
      </c>
    </row>
    <row r="48" spans="1:22" x14ac:dyDescent="0.2">
      <c r="A48" t="s">
        <v>0</v>
      </c>
      <c r="B48" s="3" t="s">
        <v>1</v>
      </c>
      <c r="C48" s="3" t="s">
        <v>581</v>
      </c>
      <c r="D48" t="s">
        <v>582</v>
      </c>
      <c r="E48" t="s">
        <v>5</v>
      </c>
      <c r="F48">
        <v>4103</v>
      </c>
      <c r="G48" t="s">
        <v>617</v>
      </c>
      <c r="H48" s="19">
        <v>25385</v>
      </c>
      <c r="I48" t="s">
        <v>7</v>
      </c>
      <c r="J48">
        <v>1</v>
      </c>
      <c r="K48" s="1">
        <v>1752.11</v>
      </c>
      <c r="L48" s="1">
        <v>1752.11</v>
      </c>
      <c r="N48" s="20">
        <v>8.9999999999999993E-3</v>
      </c>
      <c r="O48" s="8">
        <f t="shared" si="0"/>
        <v>15.768989999999999</v>
      </c>
      <c r="P48" s="46">
        <f t="shared" si="1"/>
        <v>15.768989999999999</v>
      </c>
      <c r="Q48" s="8">
        <f t="shared" si="2"/>
        <v>0</v>
      </c>
      <c r="R48" s="8">
        <f t="shared" si="3"/>
        <v>7.8844949999999994</v>
      </c>
      <c r="S48" s="45">
        <f t="shared" si="4"/>
        <v>15.768989999999999</v>
      </c>
      <c r="U48">
        <f t="shared" si="5"/>
        <v>7.8844949999999994</v>
      </c>
      <c r="V48" s="45">
        <f t="shared" si="6"/>
        <v>0</v>
      </c>
    </row>
    <row r="49" spans="1:22" x14ac:dyDescent="0.2">
      <c r="A49" t="s">
        <v>0</v>
      </c>
      <c r="B49" s="3" t="s">
        <v>1</v>
      </c>
      <c r="C49" s="3" t="s">
        <v>581</v>
      </c>
      <c r="D49" t="s">
        <v>582</v>
      </c>
      <c r="E49" t="s">
        <v>5</v>
      </c>
      <c r="F49">
        <v>15088</v>
      </c>
      <c r="G49" t="s">
        <v>618</v>
      </c>
      <c r="H49" s="19">
        <v>25385</v>
      </c>
      <c r="I49" t="s">
        <v>7</v>
      </c>
      <c r="J49">
        <v>1</v>
      </c>
      <c r="K49" s="1">
        <v>194.7</v>
      </c>
      <c r="L49" s="1">
        <v>194.7</v>
      </c>
      <c r="N49" s="20">
        <v>8.9999999999999993E-3</v>
      </c>
      <c r="O49" s="8">
        <f t="shared" si="0"/>
        <v>1.7522999999999997</v>
      </c>
      <c r="P49" s="46">
        <f t="shared" si="1"/>
        <v>1.7522999999999997</v>
      </c>
      <c r="Q49" s="8">
        <f t="shared" si="2"/>
        <v>0</v>
      </c>
      <c r="R49" s="8">
        <f t="shared" si="3"/>
        <v>0.87614999999999987</v>
      </c>
      <c r="S49" s="45">
        <f t="shared" si="4"/>
        <v>1.7522999999999997</v>
      </c>
      <c r="U49">
        <f t="shared" si="5"/>
        <v>0.87614999999999987</v>
      </c>
      <c r="V49" s="45">
        <f t="shared" si="6"/>
        <v>0</v>
      </c>
    </row>
    <row r="50" spans="1:22" x14ac:dyDescent="0.2">
      <c r="A50" t="s">
        <v>0</v>
      </c>
      <c r="B50" s="3" t="s">
        <v>1</v>
      </c>
      <c r="C50" s="3" t="s">
        <v>581</v>
      </c>
      <c r="D50" t="s">
        <v>582</v>
      </c>
      <c r="E50" t="s">
        <v>5</v>
      </c>
      <c r="F50">
        <v>49007</v>
      </c>
      <c r="G50" t="s">
        <v>619</v>
      </c>
      <c r="H50" s="19">
        <v>23193</v>
      </c>
      <c r="I50" t="s">
        <v>7</v>
      </c>
      <c r="J50">
        <v>1</v>
      </c>
      <c r="K50" s="1">
        <v>2325.64</v>
      </c>
      <c r="L50" s="1">
        <v>2325.64</v>
      </c>
      <c r="N50" s="20">
        <v>8.9999999999999993E-3</v>
      </c>
      <c r="O50" s="8">
        <f t="shared" si="0"/>
        <v>20.930759999999996</v>
      </c>
      <c r="P50" s="46">
        <f t="shared" si="1"/>
        <v>20.930759999999996</v>
      </c>
      <c r="Q50" s="8">
        <f t="shared" si="2"/>
        <v>0</v>
      </c>
      <c r="R50" s="8">
        <f t="shared" si="3"/>
        <v>10.465379999999998</v>
      </c>
      <c r="S50" s="45">
        <f t="shared" si="4"/>
        <v>20.930759999999996</v>
      </c>
      <c r="U50">
        <f t="shared" si="5"/>
        <v>10.465379999999998</v>
      </c>
      <c r="V50" s="45">
        <f t="shared" si="6"/>
        <v>0</v>
      </c>
    </row>
    <row r="51" spans="1:22" x14ac:dyDescent="0.2">
      <c r="A51" t="s">
        <v>0</v>
      </c>
      <c r="B51" s="3" t="s">
        <v>1</v>
      </c>
      <c r="C51" s="3" t="s">
        <v>581</v>
      </c>
      <c r="D51" t="s">
        <v>582</v>
      </c>
      <c r="E51" t="s">
        <v>5</v>
      </c>
      <c r="F51">
        <v>49320</v>
      </c>
      <c r="G51" t="s">
        <v>620</v>
      </c>
      <c r="H51" s="19">
        <v>25385</v>
      </c>
      <c r="I51" t="s">
        <v>7</v>
      </c>
      <c r="J51">
        <v>0</v>
      </c>
      <c r="K51" s="1">
        <v>0</v>
      </c>
      <c r="L51" s="1">
        <v>0</v>
      </c>
      <c r="N51" s="20">
        <v>8.9999999999999993E-3</v>
      </c>
      <c r="O51" s="8">
        <f t="shared" si="0"/>
        <v>0</v>
      </c>
      <c r="P51" s="46">
        <f t="shared" si="1"/>
        <v>0</v>
      </c>
      <c r="Q51" s="8">
        <f t="shared" si="2"/>
        <v>0</v>
      </c>
      <c r="R51" s="8">
        <f t="shared" si="3"/>
        <v>0</v>
      </c>
      <c r="S51" s="45">
        <f t="shared" si="4"/>
        <v>0</v>
      </c>
      <c r="U51">
        <f t="shared" si="5"/>
        <v>0</v>
      </c>
      <c r="V51" s="45">
        <f t="shared" si="6"/>
        <v>0</v>
      </c>
    </row>
    <row r="52" spans="1:22" x14ac:dyDescent="0.2">
      <c r="A52" t="s">
        <v>0</v>
      </c>
      <c r="B52" s="3" t="s">
        <v>1</v>
      </c>
      <c r="C52" s="3" t="s">
        <v>581</v>
      </c>
      <c r="D52" t="s">
        <v>582</v>
      </c>
      <c r="E52" t="s">
        <v>5</v>
      </c>
      <c r="F52">
        <v>4885691</v>
      </c>
      <c r="G52" t="s">
        <v>621</v>
      </c>
      <c r="H52" s="19">
        <v>25385</v>
      </c>
      <c r="I52" t="s">
        <v>7</v>
      </c>
      <c r="J52">
        <v>1</v>
      </c>
      <c r="K52" s="1">
        <v>5500</v>
      </c>
      <c r="L52" s="1">
        <v>5500</v>
      </c>
      <c r="N52" s="20">
        <v>8.9999999999999993E-3</v>
      </c>
      <c r="O52" s="8">
        <f t="shared" si="0"/>
        <v>49.499999999999993</v>
      </c>
      <c r="P52" s="46">
        <f t="shared" si="1"/>
        <v>49.499999999999993</v>
      </c>
      <c r="Q52" s="8">
        <f t="shared" si="2"/>
        <v>0</v>
      </c>
      <c r="R52" s="8">
        <f t="shared" si="3"/>
        <v>24.749999999999996</v>
      </c>
      <c r="S52" s="45">
        <f t="shared" si="4"/>
        <v>49.499999999999993</v>
      </c>
      <c r="U52">
        <f t="shared" si="5"/>
        <v>24.749999999999996</v>
      </c>
      <c r="V52" s="45">
        <f t="shared" si="6"/>
        <v>0</v>
      </c>
    </row>
    <row r="53" spans="1:22" x14ac:dyDescent="0.2">
      <c r="A53" t="s">
        <v>0</v>
      </c>
      <c r="B53" s="3" t="s">
        <v>1</v>
      </c>
      <c r="C53" s="3" t="s">
        <v>581</v>
      </c>
      <c r="D53" t="s">
        <v>582</v>
      </c>
      <c r="E53" t="s">
        <v>5</v>
      </c>
      <c r="F53">
        <v>4885706</v>
      </c>
      <c r="G53" t="s">
        <v>622</v>
      </c>
      <c r="H53" s="19">
        <v>25385</v>
      </c>
      <c r="I53" t="s">
        <v>7</v>
      </c>
      <c r="J53">
        <v>1</v>
      </c>
      <c r="K53" s="1">
        <v>500</v>
      </c>
      <c r="L53" s="1">
        <v>500</v>
      </c>
      <c r="N53" s="20">
        <v>8.9999999999999993E-3</v>
      </c>
      <c r="O53" s="8">
        <f t="shared" si="0"/>
        <v>4.5</v>
      </c>
      <c r="P53" s="46">
        <f t="shared" si="1"/>
        <v>4.5</v>
      </c>
      <c r="Q53" s="8">
        <f t="shared" si="2"/>
        <v>0</v>
      </c>
      <c r="R53" s="8">
        <f t="shared" si="3"/>
        <v>2.25</v>
      </c>
      <c r="S53" s="45">
        <f t="shared" si="4"/>
        <v>4.5</v>
      </c>
      <c r="U53">
        <f t="shared" si="5"/>
        <v>2.25</v>
      </c>
      <c r="V53" s="45">
        <f t="shared" si="6"/>
        <v>0</v>
      </c>
    </row>
    <row r="54" spans="1:22" x14ac:dyDescent="0.2">
      <c r="A54" t="s">
        <v>0</v>
      </c>
      <c r="B54" s="3" t="s">
        <v>1</v>
      </c>
      <c r="C54" s="3" t="s">
        <v>608</v>
      </c>
      <c r="D54" t="s">
        <v>609</v>
      </c>
      <c r="E54" t="s">
        <v>5</v>
      </c>
      <c r="F54">
        <v>48901</v>
      </c>
      <c r="G54" t="s">
        <v>623</v>
      </c>
      <c r="H54" s="19">
        <v>22463</v>
      </c>
      <c r="I54" t="s">
        <v>7</v>
      </c>
      <c r="J54">
        <v>1</v>
      </c>
      <c r="K54" s="1">
        <v>14994.02</v>
      </c>
      <c r="L54" s="1">
        <v>14994.02</v>
      </c>
      <c r="M54" s="1">
        <v>0</v>
      </c>
      <c r="N54" s="20">
        <v>8.9999999999999993E-3</v>
      </c>
      <c r="O54" s="8">
        <f t="shared" si="0"/>
        <v>134.94618</v>
      </c>
      <c r="P54" s="46">
        <f t="shared" si="1"/>
        <v>134.94618</v>
      </c>
      <c r="Q54" s="8">
        <f t="shared" si="2"/>
        <v>0</v>
      </c>
      <c r="R54" s="8">
        <f t="shared" si="3"/>
        <v>67.473089999999999</v>
      </c>
      <c r="S54" s="45">
        <f t="shared" si="4"/>
        <v>134.94618</v>
      </c>
      <c r="U54">
        <f t="shared" si="5"/>
        <v>67.473089999999999</v>
      </c>
      <c r="V54" s="45">
        <f t="shared" si="6"/>
        <v>0</v>
      </c>
    </row>
    <row r="55" spans="1:22" x14ac:dyDescent="0.2">
      <c r="A55" t="s">
        <v>0</v>
      </c>
      <c r="B55" s="3" t="s">
        <v>18</v>
      </c>
      <c r="C55" s="3" t="s">
        <v>593</v>
      </c>
      <c r="D55" t="s">
        <v>594</v>
      </c>
      <c r="E55" t="s">
        <v>5</v>
      </c>
      <c r="F55">
        <v>50146</v>
      </c>
      <c r="G55" t="s">
        <v>624</v>
      </c>
      <c r="H55" s="19">
        <v>27576</v>
      </c>
      <c r="I55" t="s">
        <v>7</v>
      </c>
      <c r="J55">
        <v>1</v>
      </c>
      <c r="K55" s="1">
        <v>137592.41</v>
      </c>
      <c r="L55" s="1">
        <v>122222.75</v>
      </c>
      <c r="M55" s="1">
        <v>15369.66</v>
      </c>
      <c r="N55" s="20">
        <v>2.81E-2</v>
      </c>
      <c r="O55" s="8">
        <f t="shared" si="0"/>
        <v>3866.3467209999999</v>
      </c>
      <c r="P55" s="46">
        <f t="shared" si="1"/>
        <v>19236.006720999998</v>
      </c>
      <c r="Q55" s="8">
        <f t="shared" si="2"/>
        <v>15369.66</v>
      </c>
      <c r="R55" s="8">
        <f t="shared" si="3"/>
        <v>17302.833360500001</v>
      </c>
      <c r="S55" s="45">
        <f t="shared" si="4"/>
        <v>3866.3467209999999</v>
      </c>
      <c r="U55">
        <f t="shared" si="5"/>
        <v>17302.833360500001</v>
      </c>
      <c r="V55" s="45">
        <f t="shared" si="6"/>
        <v>0</v>
      </c>
    </row>
    <row r="56" spans="1:22" x14ac:dyDescent="0.2">
      <c r="A56" t="s">
        <v>0</v>
      </c>
      <c r="B56" s="3" t="s">
        <v>18</v>
      </c>
      <c r="C56" s="3" t="s">
        <v>593</v>
      </c>
      <c r="D56" t="s">
        <v>594</v>
      </c>
      <c r="E56" t="s">
        <v>5</v>
      </c>
      <c r="F56">
        <v>50147</v>
      </c>
      <c r="G56" t="s">
        <v>625</v>
      </c>
      <c r="H56" s="19">
        <v>27576</v>
      </c>
      <c r="I56" t="s">
        <v>7</v>
      </c>
      <c r="J56">
        <v>1250</v>
      </c>
      <c r="K56" s="1">
        <v>9766.77</v>
      </c>
      <c r="L56" s="1">
        <v>8675.7800000000007</v>
      </c>
      <c r="M56" s="1">
        <v>1090.99</v>
      </c>
      <c r="N56" s="20">
        <v>2.81E-2</v>
      </c>
      <c r="O56" s="8">
        <f t="shared" si="0"/>
        <v>274.446237</v>
      </c>
      <c r="P56" s="46">
        <f t="shared" si="1"/>
        <v>1365.4362369999999</v>
      </c>
      <c r="Q56" s="8">
        <f t="shared" si="2"/>
        <v>1090.99</v>
      </c>
      <c r="R56" s="8">
        <f t="shared" si="3"/>
        <v>1228.2131184999998</v>
      </c>
      <c r="S56" s="45">
        <f t="shared" si="4"/>
        <v>274.446237</v>
      </c>
      <c r="U56">
        <f t="shared" si="5"/>
        <v>1228.2131184999998</v>
      </c>
      <c r="V56" s="45">
        <f t="shared" si="6"/>
        <v>0</v>
      </c>
    </row>
    <row r="57" spans="1:22" x14ac:dyDescent="0.2">
      <c r="A57" t="s">
        <v>0</v>
      </c>
      <c r="B57" s="3" t="s">
        <v>18</v>
      </c>
      <c r="C57" s="3" t="s">
        <v>593</v>
      </c>
      <c r="D57" t="s">
        <v>594</v>
      </c>
      <c r="E57" t="s">
        <v>5</v>
      </c>
      <c r="F57">
        <v>50148</v>
      </c>
      <c r="G57" t="s">
        <v>626</v>
      </c>
      <c r="H57" s="19">
        <v>27576</v>
      </c>
      <c r="I57" t="s">
        <v>7</v>
      </c>
      <c r="J57">
        <v>1</v>
      </c>
      <c r="K57" s="1">
        <v>36382.69</v>
      </c>
      <c r="L57" s="1">
        <v>32318.59</v>
      </c>
      <c r="M57" s="1">
        <v>4064.1</v>
      </c>
      <c r="N57" s="20">
        <v>2.81E-2</v>
      </c>
      <c r="O57" s="8">
        <f t="shared" si="0"/>
        <v>1022.3535890000001</v>
      </c>
      <c r="P57" s="46">
        <f t="shared" si="1"/>
        <v>5086.4535889999997</v>
      </c>
      <c r="Q57" s="8">
        <f t="shared" si="2"/>
        <v>4064.1</v>
      </c>
      <c r="R57" s="8">
        <f t="shared" si="3"/>
        <v>4575.2767944999996</v>
      </c>
      <c r="S57" s="45">
        <f t="shared" si="4"/>
        <v>1022.3535890000001</v>
      </c>
      <c r="U57">
        <f t="shared" si="5"/>
        <v>4575.2767944999996</v>
      </c>
      <c r="V57" s="45">
        <f t="shared" si="6"/>
        <v>0</v>
      </c>
    </row>
    <row r="58" spans="1:22" x14ac:dyDescent="0.2">
      <c r="A58" t="s">
        <v>0</v>
      </c>
      <c r="B58" s="3" t="s">
        <v>18</v>
      </c>
      <c r="C58" s="3" t="s">
        <v>608</v>
      </c>
      <c r="D58" t="s">
        <v>609</v>
      </c>
      <c r="E58" t="s">
        <v>5</v>
      </c>
      <c r="F58">
        <v>15903</v>
      </c>
      <c r="G58" t="s">
        <v>25</v>
      </c>
      <c r="H58" s="19">
        <v>22463</v>
      </c>
      <c r="I58" t="s">
        <v>7</v>
      </c>
      <c r="J58">
        <v>111</v>
      </c>
      <c r="K58" s="1">
        <v>6595.58</v>
      </c>
      <c r="L58" s="1">
        <v>6459.81</v>
      </c>
      <c r="M58" s="1">
        <v>135.77000000000001</v>
      </c>
      <c r="N58" s="20">
        <v>2.81E-2</v>
      </c>
      <c r="O58" s="8">
        <f t="shared" si="0"/>
        <v>185.33579800000001</v>
      </c>
      <c r="P58" s="46">
        <f t="shared" si="1"/>
        <v>321.10579800000005</v>
      </c>
      <c r="Q58" s="8">
        <f t="shared" si="2"/>
        <v>135.77000000000001</v>
      </c>
      <c r="R58" s="8">
        <f t="shared" si="3"/>
        <v>228.43789900000002</v>
      </c>
      <c r="S58" s="45">
        <f t="shared" si="4"/>
        <v>185.33579800000001</v>
      </c>
      <c r="U58">
        <f t="shared" si="5"/>
        <v>228.43789900000002</v>
      </c>
      <c r="V58" s="45">
        <f t="shared" si="6"/>
        <v>0</v>
      </c>
    </row>
    <row r="59" spans="1:22" x14ac:dyDescent="0.2">
      <c r="A59" t="s">
        <v>0</v>
      </c>
      <c r="B59" s="3" t="s">
        <v>18</v>
      </c>
      <c r="C59" s="3" t="s">
        <v>608</v>
      </c>
      <c r="D59" t="s">
        <v>609</v>
      </c>
      <c r="E59" t="s">
        <v>5</v>
      </c>
      <c r="F59">
        <v>48913</v>
      </c>
      <c r="G59" t="s">
        <v>627</v>
      </c>
      <c r="H59" s="19">
        <v>22463</v>
      </c>
      <c r="I59" t="s">
        <v>7</v>
      </c>
      <c r="J59">
        <v>2163</v>
      </c>
      <c r="K59" s="1">
        <v>17250.509999999998</v>
      </c>
      <c r="L59" s="1">
        <v>16895.41</v>
      </c>
      <c r="M59" s="1">
        <v>355.1</v>
      </c>
      <c r="N59" s="20">
        <v>2.81E-2</v>
      </c>
      <c r="O59" s="8">
        <f t="shared" si="0"/>
        <v>484.73933099999994</v>
      </c>
      <c r="P59" s="46">
        <f t="shared" si="1"/>
        <v>839.8393309999999</v>
      </c>
      <c r="Q59" s="8">
        <f t="shared" si="2"/>
        <v>355.1</v>
      </c>
      <c r="R59" s="8">
        <f t="shared" si="3"/>
        <v>597.46966550000002</v>
      </c>
      <c r="S59" s="45">
        <f t="shared" si="4"/>
        <v>484.73933099999994</v>
      </c>
      <c r="U59">
        <f t="shared" si="5"/>
        <v>597.46966550000002</v>
      </c>
      <c r="V59" s="45">
        <f t="shared" si="6"/>
        <v>0</v>
      </c>
    </row>
    <row r="60" spans="1:22" x14ac:dyDescent="0.2">
      <c r="A60" t="s">
        <v>0</v>
      </c>
      <c r="B60" s="3" t="s">
        <v>18</v>
      </c>
      <c r="C60" s="3" t="s">
        <v>608</v>
      </c>
      <c r="D60" t="s">
        <v>609</v>
      </c>
      <c r="E60" t="s">
        <v>5</v>
      </c>
      <c r="F60">
        <v>48914</v>
      </c>
      <c r="G60" t="s">
        <v>628</v>
      </c>
      <c r="H60" s="19">
        <v>22463</v>
      </c>
      <c r="I60" t="s">
        <v>7</v>
      </c>
      <c r="J60">
        <v>184186</v>
      </c>
      <c r="K60" s="1">
        <v>39954.400000000001</v>
      </c>
      <c r="L60" s="1">
        <v>39131.949999999997</v>
      </c>
      <c r="M60" s="1">
        <v>822.45</v>
      </c>
      <c r="N60" s="20">
        <v>2.81E-2</v>
      </c>
      <c r="O60" s="8">
        <f t="shared" si="0"/>
        <v>1122.7186400000001</v>
      </c>
      <c r="P60" s="46">
        <f t="shared" si="1"/>
        <v>1945.1686400000001</v>
      </c>
      <c r="Q60" s="8">
        <f t="shared" si="2"/>
        <v>822.45</v>
      </c>
      <c r="R60" s="8">
        <f t="shared" si="3"/>
        <v>1383.8093200000001</v>
      </c>
      <c r="S60" s="45">
        <f t="shared" si="4"/>
        <v>1122.7186400000001</v>
      </c>
      <c r="U60">
        <f t="shared" si="5"/>
        <v>1383.8093200000001</v>
      </c>
      <c r="V60" s="45">
        <f t="shared" si="6"/>
        <v>0</v>
      </c>
    </row>
    <row r="61" spans="1:22" x14ac:dyDescent="0.2">
      <c r="A61" t="s">
        <v>0</v>
      </c>
      <c r="B61" s="3" t="s">
        <v>18</v>
      </c>
      <c r="C61" s="3" t="s">
        <v>608</v>
      </c>
      <c r="D61" t="s">
        <v>609</v>
      </c>
      <c r="E61" t="s">
        <v>5</v>
      </c>
      <c r="F61">
        <v>48915</v>
      </c>
      <c r="G61" t="s">
        <v>26</v>
      </c>
      <c r="H61" s="19">
        <v>22463</v>
      </c>
      <c r="I61" t="s">
        <v>7</v>
      </c>
      <c r="J61">
        <v>161440</v>
      </c>
      <c r="K61" s="1">
        <v>24802.85</v>
      </c>
      <c r="L61" s="1">
        <v>24292.29</v>
      </c>
      <c r="M61" s="1">
        <v>510.56</v>
      </c>
      <c r="N61" s="20">
        <v>2.81E-2</v>
      </c>
      <c r="O61" s="8">
        <f t="shared" si="0"/>
        <v>696.96008499999994</v>
      </c>
      <c r="P61" s="46">
        <f t="shared" si="1"/>
        <v>1207.5200849999999</v>
      </c>
      <c r="Q61" s="8">
        <f t="shared" si="2"/>
        <v>510.56</v>
      </c>
      <c r="R61" s="8">
        <f t="shared" si="3"/>
        <v>859.04004249999991</v>
      </c>
      <c r="S61" s="45">
        <f t="shared" si="4"/>
        <v>696.96008499999994</v>
      </c>
      <c r="U61">
        <f t="shared" si="5"/>
        <v>859.04004249999991</v>
      </c>
      <c r="V61" s="45">
        <f t="shared" si="6"/>
        <v>0</v>
      </c>
    </row>
    <row r="62" spans="1:22" x14ac:dyDescent="0.2">
      <c r="P62" s="45">
        <f>SUM(P4:P61)</f>
        <v>72880.286906000008</v>
      </c>
      <c r="Q62" s="45">
        <f>SUM(Q4:Q61)</f>
        <v>54341.379999999983</v>
      </c>
      <c r="R62" s="45">
        <f>SUM(R4:R61)</f>
        <v>63610.833452999992</v>
      </c>
      <c r="S62" s="45">
        <f>SUM(S4:S61)</f>
        <v>18538.906905999993</v>
      </c>
      <c r="U62">
        <f>SUM(U4:U61)</f>
        <v>63610.833452999992</v>
      </c>
      <c r="V62" s="45">
        <f t="shared" si="6"/>
        <v>0</v>
      </c>
    </row>
    <row r="64" spans="1:22" x14ac:dyDescent="0.2">
      <c r="P64" t="s">
        <v>629</v>
      </c>
      <c r="Q64">
        <v>30.54</v>
      </c>
    </row>
    <row r="65" spans="11:19" x14ac:dyDescent="0.2">
      <c r="M65" s="2"/>
    </row>
    <row r="66" spans="11:19" x14ac:dyDescent="0.2">
      <c r="K66" s="2">
        <f>SUM(K4:K64)*Q68</f>
        <v>148843.04223968566</v>
      </c>
      <c r="L66" s="2">
        <f>(SUM(L4:L63)-S62)*Q68</f>
        <v>132138.32683883433</v>
      </c>
      <c r="M66" s="2">
        <f>K66-L66</f>
        <v>16704.715400851332</v>
      </c>
      <c r="P66" t="s">
        <v>631</v>
      </c>
      <c r="Q66">
        <v>7</v>
      </c>
    </row>
    <row r="67" spans="11:19" x14ac:dyDescent="0.2">
      <c r="K67" s="2">
        <f>SUM(K4:K64)*Q68</f>
        <v>148843.04223968566</v>
      </c>
      <c r="L67" s="2">
        <f>SUM(L4:L63)*Q68</f>
        <v>136387.58513425017</v>
      </c>
      <c r="M67" s="2">
        <f>K67-L67</f>
        <v>12455.457105435489</v>
      </c>
      <c r="N67" s="45">
        <f>S62</f>
        <v>18538.906905999993</v>
      </c>
    </row>
    <row r="68" spans="11:19" x14ac:dyDescent="0.2">
      <c r="P68" t="s">
        <v>630</v>
      </c>
      <c r="Q68" s="20">
        <f>+Q66/Q64</f>
        <v>0.22920759659463</v>
      </c>
      <c r="R68" s="8">
        <f>+R62*$Q68</f>
        <v>14580.086253143418</v>
      </c>
      <c r="S68" s="8">
        <f>+S62*$Q68</f>
        <v>4249.2582954158461</v>
      </c>
    </row>
  </sheetData>
  <mergeCells count="1">
    <mergeCell ref="P1:Q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37"/>
  <sheetViews>
    <sheetView topLeftCell="F1" workbookViewId="0">
      <selection activeCell="T37" sqref="T37"/>
    </sheetView>
  </sheetViews>
  <sheetFormatPr defaultRowHeight="12.75" x14ac:dyDescent="0.2"/>
  <cols>
    <col min="1" max="1" width="25.85546875" bestFit="1" customWidth="1"/>
    <col min="2" max="2" width="25.7109375" bestFit="1" customWidth="1"/>
    <col min="3" max="3" width="33.85546875" bestFit="1" customWidth="1"/>
    <col min="4" max="4" width="9" customWidth="1"/>
    <col min="5" max="5" width="24.42578125" bestFit="1" customWidth="1"/>
    <col min="6" max="6" width="31" bestFit="1" customWidth="1"/>
    <col min="7" max="7" width="33" bestFit="1" customWidth="1"/>
    <col min="8" max="8" width="13.140625" bestFit="1" customWidth="1"/>
    <col min="9" max="9" width="6.7109375" customWidth="1"/>
    <col min="10" max="11" width="7.5703125" customWidth="1"/>
    <col min="12" max="12" width="11.28515625" bestFit="1" customWidth="1"/>
    <col min="13" max="13" width="16.5703125" bestFit="1" customWidth="1"/>
    <col min="14" max="14" width="15" bestFit="1" customWidth="1"/>
    <col min="15" max="15" width="17.5703125" bestFit="1" customWidth="1"/>
    <col min="16" max="16" width="5" customWidth="1"/>
    <col min="17" max="17" width="7.85546875" bestFit="1" customWidth="1"/>
    <col min="18" max="19" width="10.140625" bestFit="1" customWidth="1"/>
    <col min="20" max="20" width="15" bestFit="1" customWidth="1"/>
    <col min="21" max="21" width="12.5703125" bestFit="1" customWidth="1"/>
  </cols>
  <sheetData>
    <row r="1" spans="1:21" x14ac:dyDescent="0.2">
      <c r="A1" t="s">
        <v>262</v>
      </c>
      <c r="C1" s="9" t="s">
        <v>263</v>
      </c>
      <c r="D1" s="9" t="s">
        <v>264</v>
      </c>
      <c r="E1" s="9" t="s">
        <v>265</v>
      </c>
      <c r="F1" s="9" t="s">
        <v>266</v>
      </c>
      <c r="G1" s="9" t="s">
        <v>267</v>
      </c>
    </row>
    <row r="2" spans="1:21" x14ac:dyDescent="0.2">
      <c r="A2" t="s">
        <v>286</v>
      </c>
      <c r="B2" t="s">
        <v>287</v>
      </c>
      <c r="C2" s="10">
        <v>115</v>
      </c>
      <c r="D2" s="10" t="s">
        <v>288</v>
      </c>
      <c r="E2" s="10">
        <v>18</v>
      </c>
      <c r="F2">
        <v>4</v>
      </c>
      <c r="G2">
        <f>+F2</f>
        <v>4</v>
      </c>
      <c r="U2" s="15" t="s">
        <v>292</v>
      </c>
    </row>
    <row r="3" spans="1:21" x14ac:dyDescent="0.2">
      <c r="O3" s="15" t="s">
        <v>293</v>
      </c>
      <c r="P3" s="58" t="s">
        <v>294</v>
      </c>
      <c r="Q3" s="58"/>
      <c r="R3" s="58" t="s">
        <v>295</v>
      </c>
      <c r="S3" s="58"/>
      <c r="T3" s="10">
        <v>2011</v>
      </c>
      <c r="U3" s="15" t="s">
        <v>296</v>
      </c>
    </row>
    <row r="4" spans="1:21" x14ac:dyDescent="0.2">
      <c r="B4" t="s">
        <v>190</v>
      </c>
      <c r="C4" t="s">
        <v>193</v>
      </c>
      <c r="D4" t="s">
        <v>297</v>
      </c>
      <c r="E4" s="14" t="s">
        <v>298</v>
      </c>
      <c r="F4" t="s">
        <v>195</v>
      </c>
      <c r="G4" t="s">
        <v>299</v>
      </c>
      <c r="H4" t="s">
        <v>191</v>
      </c>
      <c r="I4" t="s">
        <v>300</v>
      </c>
      <c r="J4" t="s">
        <v>196</v>
      </c>
      <c r="K4" t="s">
        <v>197</v>
      </c>
      <c r="L4" s="1" t="s">
        <v>198</v>
      </c>
      <c r="M4" s="1" t="s">
        <v>199</v>
      </c>
      <c r="N4" s="1" t="s">
        <v>200</v>
      </c>
      <c r="O4" s="1"/>
      <c r="P4">
        <v>2011</v>
      </c>
      <c r="Q4">
        <v>2012</v>
      </c>
      <c r="R4" s="23">
        <v>40544</v>
      </c>
      <c r="S4" s="23">
        <v>40908</v>
      </c>
      <c r="T4" s="24" t="s">
        <v>301</v>
      </c>
      <c r="U4" s="15" t="s">
        <v>302</v>
      </c>
    </row>
    <row r="5" spans="1:21" x14ac:dyDescent="0.2">
      <c r="A5" t="s">
        <v>303</v>
      </c>
      <c r="B5" t="s">
        <v>304</v>
      </c>
      <c r="C5" t="s">
        <v>305</v>
      </c>
      <c r="D5">
        <v>11085878</v>
      </c>
      <c r="E5" t="s">
        <v>306</v>
      </c>
      <c r="F5" t="s">
        <v>307</v>
      </c>
      <c r="G5" t="s">
        <v>8</v>
      </c>
      <c r="H5" s="19">
        <v>30682</v>
      </c>
      <c r="I5" t="s">
        <v>308</v>
      </c>
      <c r="J5" t="s">
        <v>309</v>
      </c>
      <c r="K5">
        <v>56</v>
      </c>
      <c r="L5" s="1">
        <v>7606.83</v>
      </c>
      <c r="M5" s="1">
        <v>5713.95</v>
      </c>
      <c r="N5" s="1">
        <v>1892.88</v>
      </c>
      <c r="O5" s="20">
        <v>3.0300000000000001E-2</v>
      </c>
      <c r="Q5" s="11">
        <f>+L5*O5/2</f>
        <v>115.2434745</v>
      </c>
      <c r="R5" s="13">
        <f>+S5+(Q5*2)</f>
        <v>2238.6104235000003</v>
      </c>
      <c r="S5" s="13">
        <f>+N5+Q5</f>
        <v>2008.1234745000002</v>
      </c>
      <c r="T5" s="11">
        <f>+(R5+S5)/2</f>
        <v>2123.3669490000002</v>
      </c>
      <c r="U5" s="11">
        <f>+L5*O5</f>
        <v>230.48694900000001</v>
      </c>
    </row>
    <row r="6" spans="1:21" x14ac:dyDescent="0.2">
      <c r="A6" t="s">
        <v>303</v>
      </c>
      <c r="B6" t="s">
        <v>304</v>
      </c>
      <c r="C6" t="s">
        <v>305</v>
      </c>
      <c r="D6">
        <v>11086139</v>
      </c>
      <c r="E6" t="s">
        <v>306</v>
      </c>
      <c r="F6" t="s">
        <v>307</v>
      </c>
      <c r="G6" t="s">
        <v>8</v>
      </c>
      <c r="H6" s="19">
        <v>31048</v>
      </c>
      <c r="I6" t="s">
        <v>310</v>
      </c>
      <c r="J6" t="s">
        <v>309</v>
      </c>
      <c r="K6">
        <v>1</v>
      </c>
      <c r="L6" s="1">
        <v>103.33</v>
      </c>
      <c r="M6" s="1">
        <v>74.849999999999994</v>
      </c>
      <c r="N6" s="1">
        <v>28.48</v>
      </c>
      <c r="O6" s="20">
        <v>3.0300000000000001E-2</v>
      </c>
      <c r="Q6" s="11">
        <f t="shared" ref="Q6:Q32" si="0">+L6*O6/2</f>
        <v>1.5654494999999999</v>
      </c>
      <c r="R6" s="13">
        <f t="shared" ref="R6:R32" si="1">+S6+(Q6*2)</f>
        <v>33.176348500000003</v>
      </c>
      <c r="S6" s="13">
        <f t="shared" ref="S6:S32" si="2">+N6+Q6</f>
        <v>30.0454495</v>
      </c>
      <c r="T6" s="11">
        <f t="shared" ref="T6:T32" si="3">+(R6+S6)/2</f>
        <v>31.610899000000003</v>
      </c>
      <c r="U6" s="11">
        <f t="shared" ref="U6:U32" si="4">+L6*O6</f>
        <v>3.1308989999999999</v>
      </c>
    </row>
    <row r="7" spans="1:21" x14ac:dyDescent="0.2">
      <c r="A7" t="s">
        <v>303</v>
      </c>
      <c r="B7" t="s">
        <v>304</v>
      </c>
      <c r="C7" t="s">
        <v>305</v>
      </c>
      <c r="D7">
        <v>11086148</v>
      </c>
      <c r="E7" t="s">
        <v>306</v>
      </c>
      <c r="F7" t="s">
        <v>307</v>
      </c>
      <c r="G7" t="s">
        <v>8</v>
      </c>
      <c r="H7" s="19">
        <v>30317</v>
      </c>
      <c r="I7" t="s">
        <v>311</v>
      </c>
      <c r="J7" t="s">
        <v>309</v>
      </c>
      <c r="K7">
        <v>1</v>
      </c>
      <c r="L7" s="1">
        <v>157.15</v>
      </c>
      <c r="M7" s="1">
        <v>122.26</v>
      </c>
      <c r="N7" s="1">
        <v>34.89</v>
      </c>
      <c r="O7" s="20">
        <v>3.0300000000000001E-2</v>
      </c>
      <c r="Q7" s="11">
        <f t="shared" si="0"/>
        <v>2.3808225000000003</v>
      </c>
      <c r="R7" s="13">
        <f t="shared" si="1"/>
        <v>42.032467500000003</v>
      </c>
      <c r="S7" s="13">
        <f t="shared" si="2"/>
        <v>37.270822500000001</v>
      </c>
      <c r="T7" s="11">
        <f t="shared" si="3"/>
        <v>39.651645000000002</v>
      </c>
      <c r="U7" s="11">
        <f t="shared" si="4"/>
        <v>4.7616450000000006</v>
      </c>
    </row>
    <row r="8" spans="1:21" x14ac:dyDescent="0.2">
      <c r="A8" t="s">
        <v>303</v>
      </c>
      <c r="B8" t="s">
        <v>304</v>
      </c>
      <c r="C8" t="s">
        <v>305</v>
      </c>
      <c r="D8">
        <v>11087140</v>
      </c>
      <c r="E8" t="s">
        <v>312</v>
      </c>
      <c r="F8" t="s">
        <v>307</v>
      </c>
      <c r="G8" t="s">
        <v>8</v>
      </c>
      <c r="H8" s="19">
        <v>30682</v>
      </c>
      <c r="I8" t="s">
        <v>308</v>
      </c>
      <c r="J8" t="s">
        <v>309</v>
      </c>
      <c r="K8">
        <v>56</v>
      </c>
      <c r="L8" s="1">
        <v>18412.419999999998</v>
      </c>
      <c r="M8" s="1">
        <v>13830.69</v>
      </c>
      <c r="N8" s="1">
        <v>4581.7299999999996</v>
      </c>
      <c r="O8" s="20">
        <v>3.0300000000000001E-2</v>
      </c>
      <c r="Q8" s="11">
        <f t="shared" si="0"/>
        <v>278.94816299999997</v>
      </c>
      <c r="R8" s="13">
        <f t="shared" si="1"/>
        <v>5418.5744889999996</v>
      </c>
      <c r="S8" s="13">
        <f t="shared" si="2"/>
        <v>4860.6781629999996</v>
      </c>
      <c r="T8" s="11">
        <f t="shared" si="3"/>
        <v>5139.6263259999996</v>
      </c>
      <c r="U8" s="11">
        <f t="shared" si="4"/>
        <v>557.89632599999993</v>
      </c>
    </row>
    <row r="9" spans="1:21" x14ac:dyDescent="0.2">
      <c r="A9" t="s">
        <v>303</v>
      </c>
      <c r="B9" t="s">
        <v>304</v>
      </c>
      <c r="C9" t="s">
        <v>305</v>
      </c>
      <c r="D9">
        <v>11087401</v>
      </c>
      <c r="E9" t="s">
        <v>312</v>
      </c>
      <c r="F9" t="s">
        <v>307</v>
      </c>
      <c r="G9" t="s">
        <v>8</v>
      </c>
      <c r="H9" s="19">
        <v>31048</v>
      </c>
      <c r="I9" t="s">
        <v>310</v>
      </c>
      <c r="J9" t="s">
        <v>309</v>
      </c>
      <c r="K9">
        <v>1</v>
      </c>
      <c r="L9" s="1">
        <v>250.12</v>
      </c>
      <c r="M9" s="1">
        <v>181.17</v>
      </c>
      <c r="N9" s="1">
        <v>68.95</v>
      </c>
      <c r="O9" s="20">
        <v>3.0300000000000001E-2</v>
      </c>
      <c r="Q9" s="11">
        <f t="shared" si="0"/>
        <v>3.7893180000000002</v>
      </c>
      <c r="R9" s="13">
        <f t="shared" si="1"/>
        <v>80.317954</v>
      </c>
      <c r="S9" s="13">
        <f t="shared" si="2"/>
        <v>72.739317999999997</v>
      </c>
      <c r="T9" s="11">
        <f t="shared" si="3"/>
        <v>76.528636000000006</v>
      </c>
      <c r="U9" s="11">
        <f t="shared" si="4"/>
        <v>7.5786360000000004</v>
      </c>
    </row>
    <row r="10" spans="1:21" x14ac:dyDescent="0.2">
      <c r="A10" t="s">
        <v>303</v>
      </c>
      <c r="B10" t="s">
        <v>304</v>
      </c>
      <c r="C10" t="s">
        <v>305</v>
      </c>
      <c r="D10">
        <v>11087410</v>
      </c>
      <c r="E10" t="s">
        <v>312</v>
      </c>
      <c r="F10" t="s">
        <v>307</v>
      </c>
      <c r="G10" t="s">
        <v>8</v>
      </c>
      <c r="H10" s="19">
        <v>30317</v>
      </c>
      <c r="I10" t="s">
        <v>311</v>
      </c>
      <c r="J10" t="s">
        <v>309</v>
      </c>
      <c r="K10">
        <v>1</v>
      </c>
      <c r="L10" s="1">
        <v>380.38</v>
      </c>
      <c r="M10" s="1">
        <v>295.93</v>
      </c>
      <c r="N10" s="1">
        <v>84.45</v>
      </c>
      <c r="O10" s="20">
        <v>3.0300000000000001E-2</v>
      </c>
      <c r="Q10" s="11">
        <f t="shared" si="0"/>
        <v>5.7627569999999997</v>
      </c>
      <c r="R10" s="13">
        <f t="shared" si="1"/>
        <v>101.738271</v>
      </c>
      <c r="S10" s="13">
        <f t="shared" si="2"/>
        <v>90.212756999999996</v>
      </c>
      <c r="T10" s="11">
        <f t="shared" si="3"/>
        <v>95.975514000000004</v>
      </c>
      <c r="U10" s="11">
        <f t="shared" si="4"/>
        <v>11.525513999999999</v>
      </c>
    </row>
    <row r="11" spans="1:21" x14ac:dyDescent="0.2">
      <c r="A11" t="s">
        <v>303</v>
      </c>
      <c r="B11" t="s">
        <v>304</v>
      </c>
      <c r="C11" t="s">
        <v>305</v>
      </c>
      <c r="D11">
        <v>11094503</v>
      </c>
      <c r="E11" t="s">
        <v>313</v>
      </c>
      <c r="F11" t="s">
        <v>307</v>
      </c>
      <c r="G11" t="s">
        <v>8</v>
      </c>
      <c r="H11" s="19">
        <v>31048</v>
      </c>
      <c r="I11" t="s">
        <v>310</v>
      </c>
      <c r="J11" t="s">
        <v>309</v>
      </c>
      <c r="K11">
        <v>1</v>
      </c>
      <c r="L11" s="1">
        <v>198.11</v>
      </c>
      <c r="M11" s="1">
        <v>143.5</v>
      </c>
      <c r="N11" s="1">
        <v>54.61</v>
      </c>
      <c r="O11" s="20">
        <v>3.0300000000000001E-2</v>
      </c>
      <c r="Q11" s="11">
        <f t="shared" si="0"/>
        <v>3.0013665</v>
      </c>
      <c r="R11" s="13">
        <f t="shared" si="1"/>
        <v>63.614099500000002</v>
      </c>
      <c r="S11" s="13">
        <f t="shared" si="2"/>
        <v>57.611366500000003</v>
      </c>
      <c r="T11" s="11">
        <f t="shared" si="3"/>
        <v>60.612733000000006</v>
      </c>
      <c r="U11" s="11">
        <f t="shared" si="4"/>
        <v>6.0027330000000001</v>
      </c>
    </row>
    <row r="12" spans="1:21" x14ac:dyDescent="0.2">
      <c r="A12" t="s">
        <v>303</v>
      </c>
      <c r="B12" t="s">
        <v>304</v>
      </c>
      <c r="C12" t="s">
        <v>305</v>
      </c>
      <c r="D12">
        <v>11094512</v>
      </c>
      <c r="E12" t="s">
        <v>313</v>
      </c>
      <c r="F12" t="s">
        <v>307</v>
      </c>
      <c r="G12" t="s">
        <v>8</v>
      </c>
      <c r="H12" s="19">
        <v>30317</v>
      </c>
      <c r="I12" t="s">
        <v>311</v>
      </c>
      <c r="J12" t="s">
        <v>309</v>
      </c>
      <c r="K12">
        <v>1</v>
      </c>
      <c r="L12" s="1">
        <v>301.29000000000002</v>
      </c>
      <c r="M12" s="1">
        <v>234.4</v>
      </c>
      <c r="N12" s="1">
        <v>66.89</v>
      </c>
      <c r="O12" s="20">
        <v>3.0300000000000001E-2</v>
      </c>
      <c r="Q12" s="11">
        <f t="shared" si="0"/>
        <v>4.5645435000000001</v>
      </c>
      <c r="R12" s="13">
        <f t="shared" si="1"/>
        <v>80.583630499999998</v>
      </c>
      <c r="S12" s="13">
        <f t="shared" si="2"/>
        <v>71.4545435</v>
      </c>
      <c r="T12" s="11">
        <f t="shared" si="3"/>
        <v>76.019086999999999</v>
      </c>
      <c r="U12" s="11">
        <f t="shared" si="4"/>
        <v>9.1290870000000002</v>
      </c>
    </row>
    <row r="13" spans="1:21" x14ac:dyDescent="0.2">
      <c r="A13" t="s">
        <v>303</v>
      </c>
      <c r="B13" t="s">
        <v>304</v>
      </c>
      <c r="C13" t="s">
        <v>305</v>
      </c>
      <c r="D13">
        <v>11094548</v>
      </c>
      <c r="E13" t="s">
        <v>313</v>
      </c>
      <c r="F13" t="s">
        <v>307</v>
      </c>
      <c r="G13" t="s">
        <v>8</v>
      </c>
      <c r="H13" s="19">
        <v>30682</v>
      </c>
      <c r="I13" t="s">
        <v>308</v>
      </c>
      <c r="J13" t="s">
        <v>309</v>
      </c>
      <c r="K13">
        <v>48</v>
      </c>
      <c r="L13" s="1">
        <v>14584.22</v>
      </c>
      <c r="M13" s="1">
        <v>10955.1</v>
      </c>
      <c r="N13" s="1">
        <v>3629.12</v>
      </c>
      <c r="O13" s="20">
        <v>3.0300000000000001E-2</v>
      </c>
      <c r="Q13" s="11">
        <f t="shared" si="0"/>
        <v>220.95093299999999</v>
      </c>
      <c r="R13" s="13">
        <f t="shared" si="1"/>
        <v>4291.9727990000001</v>
      </c>
      <c r="S13" s="13">
        <f t="shared" si="2"/>
        <v>3850.070933</v>
      </c>
      <c r="T13" s="11">
        <f t="shared" si="3"/>
        <v>4071.021866</v>
      </c>
      <c r="U13" s="11">
        <f t="shared" si="4"/>
        <v>441.90186599999998</v>
      </c>
    </row>
    <row r="14" spans="1:21" x14ac:dyDescent="0.2">
      <c r="A14" t="s">
        <v>303</v>
      </c>
      <c r="B14" t="s">
        <v>304</v>
      </c>
      <c r="C14" t="s">
        <v>305</v>
      </c>
      <c r="D14">
        <v>11099722</v>
      </c>
      <c r="E14" t="s">
        <v>314</v>
      </c>
      <c r="F14" t="s">
        <v>307</v>
      </c>
      <c r="G14" t="s">
        <v>8</v>
      </c>
      <c r="H14" s="19">
        <v>30682</v>
      </c>
      <c r="I14" t="s">
        <v>308</v>
      </c>
      <c r="J14" t="s">
        <v>309</v>
      </c>
      <c r="K14">
        <v>80</v>
      </c>
      <c r="L14" s="1">
        <v>104510.38</v>
      </c>
      <c r="M14" s="1">
        <v>78504.11</v>
      </c>
      <c r="N14" s="1">
        <v>26006.27</v>
      </c>
      <c r="O14" s="20">
        <v>3.0300000000000001E-2</v>
      </c>
      <c r="Q14" s="11">
        <f t="shared" si="0"/>
        <v>1583.332257</v>
      </c>
      <c r="R14" s="13">
        <f t="shared" si="1"/>
        <v>30756.266770999999</v>
      </c>
      <c r="S14" s="13">
        <f t="shared" si="2"/>
        <v>27589.602256999999</v>
      </c>
      <c r="T14" s="11">
        <f t="shared" si="3"/>
        <v>29172.934514</v>
      </c>
      <c r="U14" s="11">
        <f t="shared" si="4"/>
        <v>3166.6645140000001</v>
      </c>
    </row>
    <row r="15" spans="1:21" x14ac:dyDescent="0.2">
      <c r="A15" t="s">
        <v>303</v>
      </c>
      <c r="B15" t="s">
        <v>304</v>
      </c>
      <c r="C15" t="s">
        <v>305</v>
      </c>
      <c r="D15">
        <v>11099839</v>
      </c>
      <c r="E15" t="s">
        <v>314</v>
      </c>
      <c r="F15" t="s">
        <v>307</v>
      </c>
      <c r="G15" t="s">
        <v>8</v>
      </c>
      <c r="H15" s="19">
        <v>30317</v>
      </c>
      <c r="I15" t="s">
        <v>311</v>
      </c>
      <c r="J15" t="s">
        <v>309</v>
      </c>
      <c r="K15">
        <v>2</v>
      </c>
      <c r="L15" s="1">
        <v>2159.06</v>
      </c>
      <c r="M15" s="1">
        <v>1679.72</v>
      </c>
      <c r="N15" s="1">
        <v>479.34</v>
      </c>
      <c r="O15" s="20">
        <v>3.0300000000000001E-2</v>
      </c>
      <c r="Q15" s="11">
        <f t="shared" si="0"/>
        <v>32.709758999999998</v>
      </c>
      <c r="R15" s="13">
        <f t="shared" si="1"/>
        <v>577.46927700000003</v>
      </c>
      <c r="S15" s="13">
        <f t="shared" si="2"/>
        <v>512.04975899999999</v>
      </c>
      <c r="T15" s="11">
        <f t="shared" si="3"/>
        <v>544.75951800000007</v>
      </c>
      <c r="U15" s="11">
        <f t="shared" si="4"/>
        <v>65.419517999999997</v>
      </c>
    </row>
    <row r="16" spans="1:21" x14ac:dyDescent="0.2">
      <c r="A16" t="s">
        <v>303</v>
      </c>
      <c r="B16" t="s">
        <v>304</v>
      </c>
      <c r="C16" t="s">
        <v>305</v>
      </c>
      <c r="D16">
        <v>11099965</v>
      </c>
      <c r="E16" t="s">
        <v>314</v>
      </c>
      <c r="F16" t="s">
        <v>307</v>
      </c>
      <c r="G16" t="s">
        <v>8</v>
      </c>
      <c r="H16" s="19">
        <v>31048</v>
      </c>
      <c r="I16" t="s">
        <v>310</v>
      </c>
      <c r="J16" t="s">
        <v>309</v>
      </c>
      <c r="K16">
        <v>1</v>
      </c>
      <c r="L16" s="1">
        <v>1419.68</v>
      </c>
      <c r="M16" s="1">
        <v>1028.32</v>
      </c>
      <c r="N16" s="1">
        <v>391.36</v>
      </c>
      <c r="O16" s="20">
        <v>3.0300000000000001E-2</v>
      </c>
      <c r="Q16" s="11">
        <f t="shared" si="0"/>
        <v>21.508152000000003</v>
      </c>
      <c r="R16" s="13">
        <f t="shared" si="1"/>
        <v>455.884456</v>
      </c>
      <c r="S16" s="13">
        <f t="shared" si="2"/>
        <v>412.86815200000001</v>
      </c>
      <c r="T16" s="11">
        <f t="shared" si="3"/>
        <v>434.376304</v>
      </c>
      <c r="U16" s="11">
        <f t="shared" si="4"/>
        <v>43.016304000000005</v>
      </c>
    </row>
    <row r="17" spans="1:21" x14ac:dyDescent="0.2">
      <c r="A17" t="s">
        <v>303</v>
      </c>
      <c r="B17" t="s">
        <v>304</v>
      </c>
      <c r="C17" t="s">
        <v>305</v>
      </c>
      <c r="D17">
        <v>11101337</v>
      </c>
      <c r="E17" t="s">
        <v>315</v>
      </c>
      <c r="F17" t="s">
        <v>307</v>
      </c>
      <c r="G17" t="s">
        <v>8</v>
      </c>
      <c r="H17" s="19">
        <v>30682</v>
      </c>
      <c r="I17" t="s">
        <v>308</v>
      </c>
      <c r="J17" t="s">
        <v>309</v>
      </c>
      <c r="K17">
        <v>31</v>
      </c>
      <c r="L17" s="1">
        <v>3640.46</v>
      </c>
      <c r="M17" s="1">
        <v>2734.57</v>
      </c>
      <c r="N17" s="1">
        <v>905.89</v>
      </c>
      <c r="O17" s="20">
        <v>3.0300000000000001E-2</v>
      </c>
      <c r="Q17" s="11">
        <f t="shared" si="0"/>
        <v>55.152968999999999</v>
      </c>
      <c r="R17" s="13">
        <f t="shared" si="1"/>
        <v>1071.3489070000001</v>
      </c>
      <c r="S17" s="13">
        <f t="shared" si="2"/>
        <v>961.04296899999997</v>
      </c>
      <c r="T17" s="11">
        <f t="shared" si="3"/>
        <v>1016.1959380000001</v>
      </c>
      <c r="U17" s="11">
        <f t="shared" si="4"/>
        <v>110.305938</v>
      </c>
    </row>
    <row r="18" spans="1:21" x14ac:dyDescent="0.2">
      <c r="A18" t="s">
        <v>303</v>
      </c>
      <c r="B18" t="s">
        <v>304</v>
      </c>
      <c r="C18" t="s">
        <v>305</v>
      </c>
      <c r="D18">
        <v>11101499</v>
      </c>
      <c r="E18" t="s">
        <v>315</v>
      </c>
      <c r="F18" t="s">
        <v>307</v>
      </c>
      <c r="G18" t="s">
        <v>8</v>
      </c>
      <c r="H18" s="19">
        <v>30317</v>
      </c>
      <c r="I18" t="s">
        <v>311</v>
      </c>
      <c r="J18" t="s">
        <v>309</v>
      </c>
      <c r="K18">
        <v>1</v>
      </c>
      <c r="L18" s="1">
        <v>75.209999999999994</v>
      </c>
      <c r="M18" s="1">
        <v>58.51</v>
      </c>
      <c r="N18" s="1">
        <v>16.7</v>
      </c>
      <c r="O18" s="20">
        <v>3.0300000000000001E-2</v>
      </c>
      <c r="Q18" s="11">
        <f t="shared" si="0"/>
        <v>1.1394314999999999</v>
      </c>
      <c r="R18" s="13">
        <f t="shared" si="1"/>
        <v>20.118294500000001</v>
      </c>
      <c r="S18" s="13">
        <f t="shared" si="2"/>
        <v>17.8394315</v>
      </c>
      <c r="T18" s="11">
        <f t="shared" si="3"/>
        <v>18.978863</v>
      </c>
      <c r="U18" s="11">
        <f t="shared" si="4"/>
        <v>2.2788629999999999</v>
      </c>
    </row>
    <row r="19" spans="1:21" x14ac:dyDescent="0.2">
      <c r="A19" t="s">
        <v>303</v>
      </c>
      <c r="B19" t="s">
        <v>304</v>
      </c>
      <c r="C19" t="s">
        <v>305</v>
      </c>
      <c r="D19">
        <v>11102977</v>
      </c>
      <c r="E19" t="s">
        <v>316</v>
      </c>
      <c r="F19" t="s">
        <v>307</v>
      </c>
      <c r="G19" t="s">
        <v>8</v>
      </c>
      <c r="H19" s="19">
        <v>30682</v>
      </c>
      <c r="I19" t="s">
        <v>308</v>
      </c>
      <c r="J19" t="s">
        <v>309</v>
      </c>
      <c r="K19">
        <v>74</v>
      </c>
      <c r="L19" s="1">
        <v>19439.330000000002</v>
      </c>
      <c r="M19" s="1">
        <v>14602.06</v>
      </c>
      <c r="N19" s="1">
        <v>4837.2700000000004</v>
      </c>
      <c r="O19" s="20">
        <v>3.0300000000000001E-2</v>
      </c>
      <c r="Q19" s="11">
        <f t="shared" si="0"/>
        <v>294.50584950000001</v>
      </c>
      <c r="R19" s="13">
        <f t="shared" si="1"/>
        <v>5720.7875485000004</v>
      </c>
      <c r="S19" s="13">
        <f t="shared" si="2"/>
        <v>5131.7758495000007</v>
      </c>
      <c r="T19" s="11">
        <f t="shared" si="3"/>
        <v>5426.281699000001</v>
      </c>
      <c r="U19" s="11">
        <f t="shared" si="4"/>
        <v>589.01169900000002</v>
      </c>
    </row>
    <row r="20" spans="1:21" x14ac:dyDescent="0.2">
      <c r="A20" t="s">
        <v>303</v>
      </c>
      <c r="B20" t="s">
        <v>304</v>
      </c>
      <c r="C20" t="s">
        <v>305</v>
      </c>
      <c r="D20">
        <v>11103130</v>
      </c>
      <c r="E20" t="s">
        <v>316</v>
      </c>
      <c r="F20" t="s">
        <v>307</v>
      </c>
      <c r="G20" t="s">
        <v>8</v>
      </c>
      <c r="H20" s="19">
        <v>31048</v>
      </c>
      <c r="I20" t="s">
        <v>310</v>
      </c>
      <c r="J20" t="s">
        <v>309</v>
      </c>
      <c r="K20">
        <v>1</v>
      </c>
      <c r="L20" s="1">
        <v>264.07</v>
      </c>
      <c r="M20" s="1">
        <v>191.27</v>
      </c>
      <c r="N20" s="1">
        <v>72.8</v>
      </c>
      <c r="O20" s="20">
        <v>3.0300000000000001E-2</v>
      </c>
      <c r="Q20" s="11">
        <f t="shared" si="0"/>
        <v>4.0006605000000004</v>
      </c>
      <c r="R20" s="13">
        <f t="shared" si="1"/>
        <v>84.801981499999997</v>
      </c>
      <c r="S20" s="13">
        <f t="shared" si="2"/>
        <v>76.800660499999992</v>
      </c>
      <c r="T20" s="11">
        <f t="shared" si="3"/>
        <v>80.801321000000002</v>
      </c>
      <c r="U20" s="11">
        <f t="shared" si="4"/>
        <v>8.0013210000000008</v>
      </c>
    </row>
    <row r="21" spans="1:21" x14ac:dyDescent="0.2">
      <c r="A21" t="s">
        <v>303</v>
      </c>
      <c r="B21" t="s">
        <v>304</v>
      </c>
      <c r="C21" t="s">
        <v>305</v>
      </c>
      <c r="D21">
        <v>11103139</v>
      </c>
      <c r="E21" t="s">
        <v>316</v>
      </c>
      <c r="F21" t="s">
        <v>307</v>
      </c>
      <c r="G21" t="s">
        <v>8</v>
      </c>
      <c r="H21" s="19">
        <v>30317</v>
      </c>
      <c r="I21" t="s">
        <v>311</v>
      </c>
      <c r="J21" t="s">
        <v>309</v>
      </c>
      <c r="K21">
        <v>2</v>
      </c>
      <c r="L21" s="1">
        <v>401.59</v>
      </c>
      <c r="M21" s="1">
        <v>312.43</v>
      </c>
      <c r="N21" s="1">
        <v>89.16</v>
      </c>
      <c r="O21" s="20">
        <v>3.0300000000000001E-2</v>
      </c>
      <c r="Q21" s="11">
        <f t="shared" si="0"/>
        <v>6.0840885</v>
      </c>
      <c r="R21" s="13">
        <f t="shared" si="1"/>
        <v>107.4122655</v>
      </c>
      <c r="S21" s="13">
        <f t="shared" si="2"/>
        <v>95.244088500000004</v>
      </c>
      <c r="T21" s="11">
        <f t="shared" si="3"/>
        <v>101.32817700000001</v>
      </c>
      <c r="U21" s="11">
        <f t="shared" si="4"/>
        <v>12.168177</v>
      </c>
    </row>
    <row r="22" spans="1:21" x14ac:dyDescent="0.2">
      <c r="A22" t="s">
        <v>303</v>
      </c>
      <c r="B22" t="s">
        <v>304</v>
      </c>
      <c r="C22" t="s">
        <v>305</v>
      </c>
      <c r="D22">
        <v>11093180</v>
      </c>
      <c r="E22" t="s">
        <v>317</v>
      </c>
      <c r="F22" t="s">
        <v>318</v>
      </c>
      <c r="G22" t="s">
        <v>18</v>
      </c>
      <c r="H22" s="19">
        <v>30682</v>
      </c>
      <c r="I22" t="s">
        <v>308</v>
      </c>
      <c r="J22" t="s">
        <v>309</v>
      </c>
      <c r="K22">
        <v>56574</v>
      </c>
      <c r="L22" s="1">
        <v>43864.05</v>
      </c>
      <c r="M22" s="1">
        <v>35550.06</v>
      </c>
      <c r="N22" s="1">
        <v>8313.99</v>
      </c>
      <c r="O22" s="20">
        <v>2.81E-2</v>
      </c>
      <c r="Q22" s="11">
        <f t="shared" si="0"/>
        <v>616.28990250000004</v>
      </c>
      <c r="R22" s="13">
        <f t="shared" si="1"/>
        <v>10162.8597075</v>
      </c>
      <c r="S22" s="13">
        <f t="shared" si="2"/>
        <v>8930.2799025000004</v>
      </c>
      <c r="T22" s="11">
        <f t="shared" si="3"/>
        <v>9546.5698049999992</v>
      </c>
      <c r="U22" s="11">
        <f t="shared" si="4"/>
        <v>1232.5798050000001</v>
      </c>
    </row>
    <row r="23" spans="1:21" x14ac:dyDescent="0.2">
      <c r="A23" t="s">
        <v>303</v>
      </c>
      <c r="B23" t="s">
        <v>304</v>
      </c>
      <c r="C23" t="s">
        <v>305</v>
      </c>
      <c r="D23">
        <v>11093364</v>
      </c>
      <c r="E23" t="s">
        <v>317</v>
      </c>
      <c r="F23" t="s">
        <v>318</v>
      </c>
      <c r="G23" t="s">
        <v>18</v>
      </c>
      <c r="H23" s="19">
        <v>30317</v>
      </c>
      <c r="I23" t="s">
        <v>311</v>
      </c>
      <c r="J23" t="s">
        <v>309</v>
      </c>
      <c r="K23">
        <v>152</v>
      </c>
      <c r="L23" s="1">
        <v>122.78</v>
      </c>
      <c r="M23" s="1">
        <v>103.06</v>
      </c>
      <c r="N23" s="1">
        <v>19.72</v>
      </c>
      <c r="O23" s="20">
        <v>2.81E-2</v>
      </c>
      <c r="Q23" s="11">
        <f t="shared" si="0"/>
        <v>1.7250590000000001</v>
      </c>
      <c r="R23" s="13">
        <f t="shared" si="1"/>
        <v>24.895177</v>
      </c>
      <c r="S23" s="13">
        <f t="shared" si="2"/>
        <v>21.445059000000001</v>
      </c>
      <c r="T23" s="11">
        <f t="shared" si="3"/>
        <v>23.170118000000002</v>
      </c>
      <c r="U23" s="11">
        <f t="shared" si="4"/>
        <v>3.4501180000000002</v>
      </c>
    </row>
    <row r="24" spans="1:21" x14ac:dyDescent="0.2">
      <c r="A24" t="s">
        <v>303</v>
      </c>
      <c r="B24" t="s">
        <v>304</v>
      </c>
      <c r="C24" t="s">
        <v>305</v>
      </c>
      <c r="D24">
        <v>11095514</v>
      </c>
      <c r="E24" t="s">
        <v>319</v>
      </c>
      <c r="F24" t="s">
        <v>318</v>
      </c>
      <c r="G24" t="s">
        <v>18</v>
      </c>
      <c r="H24" s="19">
        <v>30682</v>
      </c>
      <c r="I24" t="s">
        <v>308</v>
      </c>
      <c r="J24" t="s">
        <v>309</v>
      </c>
      <c r="K24">
        <v>403</v>
      </c>
      <c r="L24" s="1">
        <v>5195.13</v>
      </c>
      <c r="M24" s="1">
        <v>4210.45</v>
      </c>
      <c r="N24" s="1">
        <v>984.68</v>
      </c>
      <c r="O24" s="20">
        <v>2.81E-2</v>
      </c>
      <c r="Q24" s="11">
        <f t="shared" si="0"/>
        <v>72.991576500000008</v>
      </c>
      <c r="R24" s="13">
        <f t="shared" si="1"/>
        <v>1203.6547295</v>
      </c>
      <c r="S24" s="13">
        <f t="shared" si="2"/>
        <v>1057.6715764999999</v>
      </c>
      <c r="T24" s="11">
        <f t="shared" si="3"/>
        <v>1130.663153</v>
      </c>
      <c r="U24" s="11">
        <f t="shared" si="4"/>
        <v>145.98315300000002</v>
      </c>
    </row>
    <row r="25" spans="1:21" x14ac:dyDescent="0.2">
      <c r="A25" t="s">
        <v>303</v>
      </c>
      <c r="B25" t="s">
        <v>304</v>
      </c>
      <c r="C25" t="s">
        <v>305</v>
      </c>
      <c r="D25">
        <v>11095690</v>
      </c>
      <c r="E25" t="s">
        <v>319</v>
      </c>
      <c r="F25" t="s">
        <v>318</v>
      </c>
      <c r="G25" t="s">
        <v>18</v>
      </c>
      <c r="H25" s="19">
        <v>30317</v>
      </c>
      <c r="I25" t="s">
        <v>311</v>
      </c>
      <c r="J25" t="s">
        <v>309</v>
      </c>
      <c r="K25">
        <v>1</v>
      </c>
      <c r="L25" s="1">
        <v>14.61</v>
      </c>
      <c r="M25" s="1">
        <v>12.26</v>
      </c>
      <c r="N25" s="1">
        <v>2.35</v>
      </c>
      <c r="O25" s="20">
        <v>2.81E-2</v>
      </c>
      <c r="Q25" s="11">
        <f t="shared" si="0"/>
        <v>0.20527049999999999</v>
      </c>
      <c r="R25" s="13">
        <f t="shared" si="1"/>
        <v>2.9658115</v>
      </c>
      <c r="S25" s="13">
        <f t="shared" si="2"/>
        <v>2.5552705000000002</v>
      </c>
      <c r="T25" s="11">
        <f t="shared" si="3"/>
        <v>2.7605409999999999</v>
      </c>
      <c r="U25" s="11">
        <f t="shared" si="4"/>
        <v>0.41054099999999999</v>
      </c>
    </row>
    <row r="26" spans="1:21" x14ac:dyDescent="0.2">
      <c r="A26" t="s">
        <v>303</v>
      </c>
      <c r="B26" t="s">
        <v>304</v>
      </c>
      <c r="C26" t="s">
        <v>305</v>
      </c>
      <c r="D26">
        <v>11101014</v>
      </c>
      <c r="E26" t="s">
        <v>320</v>
      </c>
      <c r="F26" t="s">
        <v>318</v>
      </c>
      <c r="G26" t="s">
        <v>18</v>
      </c>
      <c r="H26" s="19">
        <v>30682</v>
      </c>
      <c r="I26" t="s">
        <v>308</v>
      </c>
      <c r="J26" t="s">
        <v>309</v>
      </c>
      <c r="K26">
        <v>14310</v>
      </c>
      <c r="L26" s="1">
        <v>5053.0600000000004</v>
      </c>
      <c r="M26" s="1">
        <v>4095.3</v>
      </c>
      <c r="N26" s="1">
        <v>957.76</v>
      </c>
      <c r="O26" s="20">
        <v>2.81E-2</v>
      </c>
      <c r="Q26" s="11">
        <f t="shared" si="0"/>
        <v>70.99549300000001</v>
      </c>
      <c r="R26" s="13">
        <f t="shared" si="1"/>
        <v>1170.7464790000001</v>
      </c>
      <c r="S26" s="13">
        <f t="shared" si="2"/>
        <v>1028.7554930000001</v>
      </c>
      <c r="T26" s="11">
        <f t="shared" si="3"/>
        <v>1099.750986</v>
      </c>
      <c r="U26" s="11">
        <f t="shared" si="4"/>
        <v>141.99098600000002</v>
      </c>
    </row>
    <row r="27" spans="1:21" x14ac:dyDescent="0.2">
      <c r="A27" t="s">
        <v>303</v>
      </c>
      <c r="B27" t="s">
        <v>304</v>
      </c>
      <c r="C27" t="s">
        <v>305</v>
      </c>
      <c r="D27">
        <v>11101230</v>
      </c>
      <c r="E27" t="s">
        <v>320</v>
      </c>
      <c r="F27" t="s">
        <v>318</v>
      </c>
      <c r="G27" t="s">
        <v>18</v>
      </c>
      <c r="H27" s="19">
        <v>30317</v>
      </c>
      <c r="I27" t="s">
        <v>311</v>
      </c>
      <c r="J27" t="s">
        <v>309</v>
      </c>
      <c r="K27">
        <v>38</v>
      </c>
      <c r="L27" s="1">
        <v>14.14</v>
      </c>
      <c r="M27" s="1">
        <v>11.87</v>
      </c>
      <c r="N27" s="1">
        <v>2.27</v>
      </c>
      <c r="O27" s="20">
        <v>2.81E-2</v>
      </c>
      <c r="Q27" s="11">
        <f t="shared" si="0"/>
        <v>0.19866700000000001</v>
      </c>
      <c r="R27" s="13">
        <f t="shared" si="1"/>
        <v>2.8660009999999998</v>
      </c>
      <c r="S27" s="13">
        <f t="shared" si="2"/>
        <v>2.4686669999999999</v>
      </c>
      <c r="T27" s="11">
        <f t="shared" si="3"/>
        <v>2.6673339999999999</v>
      </c>
      <c r="U27" s="11">
        <f t="shared" si="4"/>
        <v>0.39733400000000002</v>
      </c>
    </row>
    <row r="28" spans="1:21" x14ac:dyDescent="0.2">
      <c r="A28" t="s">
        <v>303</v>
      </c>
      <c r="B28" t="s">
        <v>304</v>
      </c>
      <c r="C28" t="s">
        <v>321</v>
      </c>
      <c r="D28">
        <v>11093177</v>
      </c>
      <c r="E28" t="s">
        <v>317</v>
      </c>
      <c r="F28" t="s">
        <v>318</v>
      </c>
      <c r="G28" t="s">
        <v>18</v>
      </c>
      <c r="H28" s="19">
        <v>30682</v>
      </c>
      <c r="I28" t="s">
        <v>308</v>
      </c>
      <c r="J28" t="s">
        <v>309</v>
      </c>
      <c r="K28">
        <v>1415</v>
      </c>
      <c r="L28" s="1">
        <v>1096.76</v>
      </c>
      <c r="M28" s="1">
        <v>888.88</v>
      </c>
      <c r="N28" s="1">
        <v>207.88</v>
      </c>
      <c r="O28" s="20">
        <v>2.81E-2</v>
      </c>
      <c r="Q28" s="11">
        <f t="shared" si="0"/>
        <v>15.409478</v>
      </c>
      <c r="R28" s="13">
        <f t="shared" si="1"/>
        <v>254.10843399999999</v>
      </c>
      <c r="S28" s="13">
        <f t="shared" si="2"/>
        <v>223.289478</v>
      </c>
      <c r="T28" s="11">
        <f t="shared" si="3"/>
        <v>238.69895600000001</v>
      </c>
      <c r="U28" s="11">
        <f t="shared" si="4"/>
        <v>30.818956</v>
      </c>
    </row>
    <row r="29" spans="1:21" x14ac:dyDescent="0.2">
      <c r="A29" t="s">
        <v>303</v>
      </c>
      <c r="B29" t="s">
        <v>304</v>
      </c>
      <c r="C29" t="s">
        <v>321</v>
      </c>
      <c r="D29">
        <v>11093361</v>
      </c>
      <c r="E29" t="s">
        <v>317</v>
      </c>
      <c r="F29" t="s">
        <v>318</v>
      </c>
      <c r="G29" t="s">
        <v>18</v>
      </c>
      <c r="H29" s="19">
        <v>30317</v>
      </c>
      <c r="I29" t="s">
        <v>311</v>
      </c>
      <c r="J29" t="s">
        <v>309</v>
      </c>
      <c r="K29">
        <v>4</v>
      </c>
      <c r="L29" s="1">
        <v>3.07</v>
      </c>
      <c r="M29" s="1">
        <v>2.58</v>
      </c>
      <c r="N29" s="1">
        <v>0.49</v>
      </c>
      <c r="O29" s="20">
        <v>2.81E-2</v>
      </c>
      <c r="Q29" s="11">
        <f t="shared" si="0"/>
        <v>4.3133499999999998E-2</v>
      </c>
      <c r="R29" s="13">
        <f t="shared" si="1"/>
        <v>0.61940050000000002</v>
      </c>
      <c r="S29" s="13">
        <f t="shared" si="2"/>
        <v>0.53313350000000004</v>
      </c>
      <c r="T29" s="11">
        <f t="shared" si="3"/>
        <v>0.57626700000000008</v>
      </c>
      <c r="U29" s="11">
        <f t="shared" si="4"/>
        <v>8.6266999999999996E-2</v>
      </c>
    </row>
    <row r="30" spans="1:21" x14ac:dyDescent="0.2">
      <c r="A30" t="s">
        <v>303</v>
      </c>
      <c r="B30" t="s">
        <v>304</v>
      </c>
      <c r="C30" t="s">
        <v>321</v>
      </c>
      <c r="D30">
        <v>11095511</v>
      </c>
      <c r="E30" t="s">
        <v>319</v>
      </c>
      <c r="F30" t="s">
        <v>318</v>
      </c>
      <c r="G30" t="s">
        <v>18</v>
      </c>
      <c r="H30" s="19">
        <v>30682</v>
      </c>
      <c r="I30" t="s">
        <v>308</v>
      </c>
      <c r="J30" t="s">
        <v>309</v>
      </c>
      <c r="K30">
        <v>10</v>
      </c>
      <c r="L30" s="1">
        <v>130.54</v>
      </c>
      <c r="M30" s="1">
        <v>105.8</v>
      </c>
      <c r="N30" s="1">
        <v>24.74</v>
      </c>
      <c r="O30" s="20">
        <v>2.81E-2</v>
      </c>
      <c r="Q30" s="11">
        <f t="shared" si="0"/>
        <v>1.8340869999999998</v>
      </c>
      <c r="R30" s="13">
        <f t="shared" si="1"/>
        <v>30.242260999999999</v>
      </c>
      <c r="S30" s="13">
        <f t="shared" si="2"/>
        <v>26.574086999999999</v>
      </c>
      <c r="T30" s="11">
        <f t="shared" si="3"/>
        <v>28.408173999999999</v>
      </c>
      <c r="U30" s="11">
        <f t="shared" si="4"/>
        <v>3.6681739999999996</v>
      </c>
    </row>
    <row r="31" spans="1:21" x14ac:dyDescent="0.2">
      <c r="A31" t="s">
        <v>303</v>
      </c>
      <c r="B31" t="s">
        <v>304</v>
      </c>
      <c r="C31" t="s">
        <v>321</v>
      </c>
      <c r="D31">
        <v>11101011</v>
      </c>
      <c r="E31" t="s">
        <v>320</v>
      </c>
      <c r="F31" t="s">
        <v>318</v>
      </c>
      <c r="G31" t="s">
        <v>18</v>
      </c>
      <c r="H31" s="19">
        <v>30682</v>
      </c>
      <c r="I31" t="s">
        <v>308</v>
      </c>
      <c r="J31" t="s">
        <v>309</v>
      </c>
      <c r="K31">
        <v>358</v>
      </c>
      <c r="L31" s="1">
        <v>126.35</v>
      </c>
      <c r="M31" s="1">
        <v>102.4</v>
      </c>
      <c r="N31" s="1">
        <v>23.95</v>
      </c>
      <c r="O31" s="20">
        <v>2.81E-2</v>
      </c>
      <c r="Q31" s="11">
        <f t="shared" si="0"/>
        <v>1.7752174999999999</v>
      </c>
      <c r="R31" s="13">
        <f t="shared" si="1"/>
        <v>29.2756525</v>
      </c>
      <c r="S31" s="13">
        <f t="shared" si="2"/>
        <v>25.725217499999999</v>
      </c>
      <c r="T31" s="11">
        <f t="shared" si="3"/>
        <v>27.500435</v>
      </c>
      <c r="U31" s="11">
        <f t="shared" si="4"/>
        <v>3.5504349999999998</v>
      </c>
    </row>
    <row r="32" spans="1:21" x14ac:dyDescent="0.2">
      <c r="A32" t="s">
        <v>303</v>
      </c>
      <c r="B32" t="s">
        <v>304</v>
      </c>
      <c r="C32" t="s">
        <v>321</v>
      </c>
      <c r="D32">
        <v>11101227</v>
      </c>
      <c r="E32" t="s">
        <v>320</v>
      </c>
      <c r="F32" t="s">
        <v>318</v>
      </c>
      <c r="G32" t="s">
        <v>18</v>
      </c>
      <c r="H32" s="19">
        <v>30317</v>
      </c>
      <c r="I32" t="s">
        <v>311</v>
      </c>
      <c r="J32" t="s">
        <v>309</v>
      </c>
      <c r="K32">
        <v>1</v>
      </c>
      <c r="L32" s="1">
        <v>0.35</v>
      </c>
      <c r="M32" s="1">
        <v>0.28999999999999998</v>
      </c>
      <c r="N32" s="1">
        <v>0.06</v>
      </c>
      <c r="O32" s="20">
        <v>2.81E-2</v>
      </c>
      <c r="Q32" s="11">
        <f t="shared" si="0"/>
        <v>4.9175E-3</v>
      </c>
      <c r="R32" s="13">
        <f t="shared" si="1"/>
        <v>7.47525E-2</v>
      </c>
      <c r="S32" s="13">
        <f t="shared" si="2"/>
        <v>6.4917500000000003E-2</v>
      </c>
      <c r="T32" s="11">
        <f t="shared" si="3"/>
        <v>6.9835000000000008E-2</v>
      </c>
      <c r="U32" s="11">
        <f t="shared" si="4"/>
        <v>9.835E-3</v>
      </c>
    </row>
    <row r="33" spans="10:21" x14ac:dyDescent="0.2">
      <c r="N33" s="2">
        <f>SUM(N5:N32)</f>
        <v>53778.679999999993</v>
      </c>
      <c r="O33" s="2"/>
      <c r="Q33" s="13">
        <f>SUM(Q5:Q32)</f>
        <v>3416.1127964999996</v>
      </c>
      <c r="R33" s="13">
        <f>SUM(R5:R32)</f>
        <v>64027.018389499986</v>
      </c>
      <c r="S33" s="13">
        <f>SUM(S5:S32)</f>
        <v>57194.792796499998</v>
      </c>
      <c r="T33" s="13">
        <f>SUM(T5:T32)</f>
        <v>60610.905592999996</v>
      </c>
      <c r="U33" s="13">
        <f>SUM(U5:U32)</f>
        <v>6832.2255929999992</v>
      </c>
    </row>
    <row r="35" spans="10:21" x14ac:dyDescent="0.2">
      <c r="J35">
        <v>2011</v>
      </c>
      <c r="L35" s="2">
        <f>SUM(L5:L34)</f>
        <v>229524.47000000003</v>
      </c>
      <c r="M35" s="2">
        <f>SUM(M5:M34)-Q33</f>
        <v>172329.67720349997</v>
      </c>
      <c r="N35" s="2">
        <f>L35-M35</f>
        <v>57194.792796500056</v>
      </c>
      <c r="R35" s="30">
        <v>40908</v>
      </c>
      <c r="S35" s="30">
        <v>41274</v>
      </c>
      <c r="T35" s="9" t="s">
        <v>533</v>
      </c>
    </row>
    <row r="36" spans="10:21" x14ac:dyDescent="0.2">
      <c r="J36">
        <v>2012</v>
      </c>
      <c r="L36" s="2">
        <f>L35</f>
        <v>229524.47000000003</v>
      </c>
      <c r="M36" s="2">
        <f>M35+U33</f>
        <v>179161.90279649998</v>
      </c>
      <c r="N36" s="2">
        <f>L36-M36</f>
        <v>50362.567203500046</v>
      </c>
      <c r="O36" s="13">
        <f>U33</f>
        <v>6832.2255929999992</v>
      </c>
      <c r="T36" s="9" t="s">
        <v>534</v>
      </c>
    </row>
    <row r="37" spans="10:21" x14ac:dyDescent="0.2">
      <c r="R37" s="13">
        <f>+S33</f>
        <v>57194.792796499998</v>
      </c>
      <c r="S37" s="13">
        <f>+S33-U33</f>
        <v>50362.567203500003</v>
      </c>
      <c r="T37" s="11">
        <f>+(R37+S37)/2</f>
        <v>53778.68</v>
      </c>
    </row>
  </sheetData>
  <mergeCells count="2">
    <mergeCell ref="P3:Q3"/>
    <mergeCell ref="R3:S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30"/>
  <sheetViews>
    <sheetView topLeftCell="H1" workbookViewId="0">
      <selection activeCell="O25" sqref="O25"/>
    </sheetView>
  </sheetViews>
  <sheetFormatPr defaultRowHeight="12.75" x14ac:dyDescent="0.2"/>
  <cols>
    <col min="1" max="1" width="5.42578125" customWidth="1"/>
    <col min="2" max="2" width="19.85546875" bestFit="1" customWidth="1"/>
    <col min="3" max="3" width="54.85546875" bestFit="1" customWidth="1"/>
    <col min="4" max="4" width="8" customWidth="1"/>
    <col min="5" max="5" width="18" bestFit="1" customWidth="1"/>
    <col min="6" max="6" width="46.42578125" bestFit="1" customWidth="1"/>
    <col min="7" max="7" width="33.28515625" bestFit="1" customWidth="1"/>
    <col min="8" max="8" width="33" bestFit="1" customWidth="1"/>
    <col min="9" max="9" width="6.7109375" customWidth="1"/>
    <col min="10" max="11" width="7.5703125" customWidth="1"/>
    <col min="12" max="12" width="11.28515625" bestFit="1" customWidth="1"/>
    <col min="13" max="13" width="16.5703125" bestFit="1" customWidth="1"/>
    <col min="14" max="14" width="15" bestFit="1" customWidth="1"/>
    <col min="15" max="15" width="12" bestFit="1" customWidth="1"/>
    <col min="16" max="17" width="10.140625" bestFit="1" customWidth="1"/>
    <col min="18" max="18" width="13.28515625" bestFit="1" customWidth="1"/>
    <col min="19" max="19" width="12.5703125" customWidth="1"/>
  </cols>
  <sheetData>
    <row r="1" spans="1:19" x14ac:dyDescent="0.2">
      <c r="A1" t="s">
        <v>262</v>
      </c>
      <c r="C1" s="9" t="s">
        <v>263</v>
      </c>
      <c r="D1" s="9" t="s">
        <v>264</v>
      </c>
      <c r="E1" s="9" t="s">
        <v>265</v>
      </c>
      <c r="F1" s="9" t="s">
        <v>266</v>
      </c>
      <c r="G1" s="9" t="s">
        <v>267</v>
      </c>
    </row>
    <row r="2" spans="1:19" x14ac:dyDescent="0.2">
      <c r="A2" t="s">
        <v>284</v>
      </c>
      <c r="B2" t="s">
        <v>225</v>
      </c>
      <c r="C2" s="10">
        <v>115</v>
      </c>
      <c r="D2" s="10" t="s">
        <v>285</v>
      </c>
      <c r="E2" s="10">
        <v>4</v>
      </c>
      <c r="F2">
        <v>3.7</v>
      </c>
      <c r="S2" s="15" t="s">
        <v>292</v>
      </c>
    </row>
    <row r="3" spans="1:19" x14ac:dyDescent="0.2">
      <c r="O3" s="15" t="s">
        <v>296</v>
      </c>
      <c r="P3" s="58" t="s">
        <v>322</v>
      </c>
      <c r="Q3" s="58"/>
      <c r="R3" s="15" t="s">
        <v>323</v>
      </c>
      <c r="S3" s="15" t="s">
        <v>296</v>
      </c>
    </row>
    <row r="4" spans="1:19" x14ac:dyDescent="0.2">
      <c r="B4" t="s">
        <v>190</v>
      </c>
      <c r="C4" t="s">
        <v>193</v>
      </c>
      <c r="D4" t="s">
        <v>297</v>
      </c>
      <c r="E4" s="14" t="s">
        <v>298</v>
      </c>
      <c r="F4" t="s">
        <v>195</v>
      </c>
      <c r="G4" t="s">
        <v>299</v>
      </c>
      <c r="H4" t="s">
        <v>191</v>
      </c>
      <c r="I4" t="s">
        <v>300</v>
      </c>
      <c r="J4" t="s">
        <v>196</v>
      </c>
      <c r="K4" t="s">
        <v>197</v>
      </c>
      <c r="L4" s="1" t="s">
        <v>198</v>
      </c>
      <c r="M4" s="1" t="s">
        <v>199</v>
      </c>
      <c r="N4" s="1" t="s">
        <v>200</v>
      </c>
      <c r="O4" s="16" t="s">
        <v>324</v>
      </c>
      <c r="P4" s="17">
        <v>40544</v>
      </c>
      <c r="Q4" s="17">
        <v>40908</v>
      </c>
      <c r="R4" s="25" t="s">
        <v>325</v>
      </c>
      <c r="S4" s="15" t="s">
        <v>302</v>
      </c>
    </row>
    <row r="5" spans="1:19" x14ac:dyDescent="0.2">
      <c r="A5" t="s">
        <v>326</v>
      </c>
      <c r="B5" t="s">
        <v>0</v>
      </c>
      <c r="C5" t="s">
        <v>327</v>
      </c>
      <c r="D5">
        <v>50632</v>
      </c>
      <c r="E5" s="19">
        <v>29037</v>
      </c>
      <c r="F5" t="s">
        <v>328</v>
      </c>
      <c r="G5" t="s">
        <v>329</v>
      </c>
      <c r="H5" t="s">
        <v>8</v>
      </c>
      <c r="I5" t="s">
        <v>330</v>
      </c>
      <c r="J5" t="s">
        <v>331</v>
      </c>
      <c r="K5">
        <v>1</v>
      </c>
      <c r="L5" s="1">
        <v>314.42</v>
      </c>
      <c r="M5" s="1">
        <v>254.74</v>
      </c>
      <c r="N5" s="1">
        <v>59.68</v>
      </c>
      <c r="O5" s="20">
        <v>3.0300000000000001E-2</v>
      </c>
      <c r="P5" s="11">
        <f>+N5+S5</f>
        <v>69.206925999999996</v>
      </c>
      <c r="Q5" s="11">
        <f>+N5</f>
        <v>59.68</v>
      </c>
      <c r="R5" s="11">
        <f>+(P5+Q5)/2</f>
        <v>64.443462999999994</v>
      </c>
      <c r="S5" s="11">
        <f>+L5*O5</f>
        <v>9.5269260000000013</v>
      </c>
    </row>
    <row r="6" spans="1:19" x14ac:dyDescent="0.2">
      <c r="A6" t="s">
        <v>326</v>
      </c>
      <c r="B6" t="s">
        <v>0</v>
      </c>
      <c r="C6" t="s">
        <v>327</v>
      </c>
      <c r="D6">
        <v>50636</v>
      </c>
      <c r="E6" s="19">
        <v>29037</v>
      </c>
      <c r="F6" t="s">
        <v>85</v>
      </c>
      <c r="G6" t="s">
        <v>329</v>
      </c>
      <c r="H6" t="s">
        <v>8</v>
      </c>
      <c r="I6" t="s">
        <v>330</v>
      </c>
      <c r="J6" t="s">
        <v>331</v>
      </c>
      <c r="K6">
        <v>1</v>
      </c>
      <c r="L6" s="1">
        <v>835.75</v>
      </c>
      <c r="M6" s="1">
        <v>677.1</v>
      </c>
      <c r="N6" s="1">
        <v>158.65</v>
      </c>
      <c r="O6" s="20">
        <v>3.0300000000000001E-2</v>
      </c>
      <c r="P6" s="11">
        <f t="shared" ref="P6:P25" si="0">+N6+S6</f>
        <v>183.97322500000001</v>
      </c>
      <c r="Q6" s="11">
        <f t="shared" ref="Q6:Q25" si="1">+N6</f>
        <v>158.65</v>
      </c>
      <c r="R6" s="11">
        <f t="shared" ref="R6:R25" si="2">+(P6+Q6)/2</f>
        <v>171.31161250000002</v>
      </c>
      <c r="S6" s="11">
        <f t="shared" ref="S6:S25" si="3">+L6*O6</f>
        <v>25.323225000000001</v>
      </c>
    </row>
    <row r="7" spans="1:19" x14ac:dyDescent="0.2">
      <c r="A7" t="s">
        <v>326</v>
      </c>
      <c r="B7" t="s">
        <v>0</v>
      </c>
      <c r="C7" t="s">
        <v>327</v>
      </c>
      <c r="D7">
        <v>50633</v>
      </c>
      <c r="E7" s="19">
        <v>29037</v>
      </c>
      <c r="F7" t="s">
        <v>332</v>
      </c>
      <c r="G7" t="s">
        <v>329</v>
      </c>
      <c r="H7" t="s">
        <v>8</v>
      </c>
      <c r="I7" t="s">
        <v>330</v>
      </c>
      <c r="J7" t="s">
        <v>331</v>
      </c>
      <c r="K7">
        <v>2</v>
      </c>
      <c r="L7" s="1">
        <v>844.2</v>
      </c>
      <c r="M7" s="1">
        <v>683.95</v>
      </c>
      <c r="N7" s="1">
        <v>160.25</v>
      </c>
      <c r="O7" s="20">
        <v>3.0300000000000001E-2</v>
      </c>
      <c r="P7" s="11">
        <f t="shared" si="0"/>
        <v>185.82926</v>
      </c>
      <c r="Q7" s="11">
        <f t="shared" si="1"/>
        <v>160.25</v>
      </c>
      <c r="R7" s="11">
        <f t="shared" si="2"/>
        <v>173.03962999999999</v>
      </c>
      <c r="S7" s="11">
        <f t="shared" si="3"/>
        <v>25.579260000000001</v>
      </c>
    </row>
    <row r="8" spans="1:19" x14ac:dyDescent="0.2">
      <c r="A8" t="s">
        <v>326</v>
      </c>
      <c r="B8" t="s">
        <v>0</v>
      </c>
      <c r="C8" t="s">
        <v>327</v>
      </c>
      <c r="D8">
        <v>4637</v>
      </c>
      <c r="E8" s="19">
        <v>29037</v>
      </c>
      <c r="F8" t="s">
        <v>333</v>
      </c>
      <c r="G8" t="s">
        <v>329</v>
      </c>
      <c r="H8" t="s">
        <v>8</v>
      </c>
      <c r="I8" t="s">
        <v>330</v>
      </c>
      <c r="J8" t="s">
        <v>331</v>
      </c>
      <c r="K8">
        <v>2</v>
      </c>
      <c r="L8" s="1">
        <v>925.75</v>
      </c>
      <c r="M8" s="1">
        <v>750.02</v>
      </c>
      <c r="N8" s="1">
        <v>175.73</v>
      </c>
      <c r="O8" s="20">
        <v>3.0300000000000001E-2</v>
      </c>
      <c r="P8" s="11">
        <f t="shared" si="0"/>
        <v>203.780225</v>
      </c>
      <c r="Q8" s="11">
        <f t="shared" si="1"/>
        <v>175.73</v>
      </c>
      <c r="R8" s="11">
        <f t="shared" si="2"/>
        <v>189.7551125</v>
      </c>
      <c r="S8" s="11">
        <f t="shared" si="3"/>
        <v>28.050225000000001</v>
      </c>
    </row>
    <row r="9" spans="1:19" x14ac:dyDescent="0.2">
      <c r="A9" t="s">
        <v>326</v>
      </c>
      <c r="B9" t="s">
        <v>0</v>
      </c>
      <c r="C9" t="s">
        <v>327</v>
      </c>
      <c r="D9">
        <v>50634</v>
      </c>
      <c r="E9" s="19">
        <v>29037</v>
      </c>
      <c r="F9" t="s">
        <v>334</v>
      </c>
      <c r="G9" t="s">
        <v>329</v>
      </c>
      <c r="H9" t="s">
        <v>8</v>
      </c>
      <c r="I9" t="s">
        <v>330</v>
      </c>
      <c r="J9" t="s">
        <v>331</v>
      </c>
      <c r="K9">
        <v>2</v>
      </c>
      <c r="L9" s="1">
        <v>1022.57</v>
      </c>
      <c r="M9" s="1">
        <v>828.46</v>
      </c>
      <c r="N9" s="1">
        <v>194.11</v>
      </c>
      <c r="O9" s="20">
        <v>3.0300000000000001E-2</v>
      </c>
      <c r="P9" s="11">
        <f t="shared" si="0"/>
        <v>225.09387100000001</v>
      </c>
      <c r="Q9" s="11">
        <f t="shared" si="1"/>
        <v>194.11</v>
      </c>
      <c r="R9" s="11">
        <f t="shared" si="2"/>
        <v>209.60193550000002</v>
      </c>
      <c r="S9" s="11">
        <f t="shared" si="3"/>
        <v>30.983871000000001</v>
      </c>
    </row>
    <row r="10" spans="1:19" x14ac:dyDescent="0.2">
      <c r="A10" t="s">
        <v>326</v>
      </c>
      <c r="B10" t="s">
        <v>0</v>
      </c>
      <c r="C10" t="s">
        <v>327</v>
      </c>
      <c r="D10">
        <v>50638</v>
      </c>
      <c r="E10" s="19">
        <v>29037</v>
      </c>
      <c r="F10" t="s">
        <v>335</v>
      </c>
      <c r="G10" t="s">
        <v>329</v>
      </c>
      <c r="H10" t="s">
        <v>8</v>
      </c>
      <c r="I10" t="s">
        <v>330</v>
      </c>
      <c r="J10" t="s">
        <v>331</v>
      </c>
      <c r="K10">
        <v>2</v>
      </c>
      <c r="L10" s="1">
        <v>2077</v>
      </c>
      <c r="M10" s="1">
        <v>1682.73</v>
      </c>
      <c r="N10" s="1">
        <v>394.27</v>
      </c>
      <c r="O10" s="20">
        <v>3.0300000000000001E-2</v>
      </c>
      <c r="P10" s="11">
        <f t="shared" si="0"/>
        <v>457.20310000000001</v>
      </c>
      <c r="Q10" s="11">
        <f t="shared" si="1"/>
        <v>394.27</v>
      </c>
      <c r="R10" s="11">
        <f t="shared" si="2"/>
        <v>425.73654999999997</v>
      </c>
      <c r="S10" s="11">
        <f t="shared" si="3"/>
        <v>62.933100000000003</v>
      </c>
    </row>
    <row r="11" spans="1:19" x14ac:dyDescent="0.2">
      <c r="A11" t="s">
        <v>326</v>
      </c>
      <c r="B11" t="s">
        <v>0</v>
      </c>
      <c r="C11" t="s">
        <v>327</v>
      </c>
      <c r="D11">
        <v>15490</v>
      </c>
      <c r="E11" s="19">
        <v>29037</v>
      </c>
      <c r="F11" t="s">
        <v>336</v>
      </c>
      <c r="G11" t="s">
        <v>329</v>
      </c>
      <c r="H11" t="s">
        <v>8</v>
      </c>
      <c r="I11" t="s">
        <v>330</v>
      </c>
      <c r="J11" t="s">
        <v>331</v>
      </c>
      <c r="K11">
        <v>1</v>
      </c>
      <c r="L11" s="1">
        <v>2369.67</v>
      </c>
      <c r="M11" s="1">
        <v>1919.85</v>
      </c>
      <c r="N11" s="1">
        <v>449.82</v>
      </c>
      <c r="O11" s="20">
        <v>3.0300000000000001E-2</v>
      </c>
      <c r="P11" s="11">
        <f t="shared" si="0"/>
        <v>521.62100099999998</v>
      </c>
      <c r="Q11" s="11">
        <f t="shared" si="1"/>
        <v>449.82</v>
      </c>
      <c r="R11" s="11">
        <f t="shared" si="2"/>
        <v>485.72050049999996</v>
      </c>
      <c r="S11" s="11">
        <f t="shared" si="3"/>
        <v>71.801000999999999</v>
      </c>
    </row>
    <row r="12" spans="1:19" x14ac:dyDescent="0.2">
      <c r="A12" t="s">
        <v>326</v>
      </c>
      <c r="B12" t="s">
        <v>0</v>
      </c>
      <c r="C12" t="s">
        <v>327</v>
      </c>
      <c r="D12">
        <v>50639</v>
      </c>
      <c r="E12" s="19">
        <v>29037</v>
      </c>
      <c r="F12" t="s">
        <v>337</v>
      </c>
      <c r="G12" t="s">
        <v>329</v>
      </c>
      <c r="H12" t="s">
        <v>8</v>
      </c>
      <c r="I12" t="s">
        <v>330</v>
      </c>
      <c r="J12" t="s">
        <v>331</v>
      </c>
      <c r="K12">
        <v>2</v>
      </c>
      <c r="L12" s="1">
        <v>2656.54</v>
      </c>
      <c r="M12" s="1">
        <v>2152.2600000000002</v>
      </c>
      <c r="N12" s="1">
        <v>504.28</v>
      </c>
      <c r="O12" s="20">
        <v>3.0300000000000001E-2</v>
      </c>
      <c r="P12" s="11">
        <f t="shared" si="0"/>
        <v>584.77316199999996</v>
      </c>
      <c r="Q12" s="11">
        <f t="shared" si="1"/>
        <v>504.28</v>
      </c>
      <c r="R12" s="11">
        <f t="shared" si="2"/>
        <v>544.52658099999996</v>
      </c>
      <c r="S12" s="11">
        <f t="shared" si="3"/>
        <v>80.493161999999998</v>
      </c>
    </row>
    <row r="13" spans="1:19" x14ac:dyDescent="0.2">
      <c r="A13" t="s">
        <v>326</v>
      </c>
      <c r="B13" t="s">
        <v>0</v>
      </c>
      <c r="C13" t="s">
        <v>327</v>
      </c>
      <c r="D13">
        <v>50641</v>
      </c>
      <c r="E13" s="19">
        <v>29037</v>
      </c>
      <c r="F13" t="s">
        <v>338</v>
      </c>
      <c r="G13" t="s">
        <v>329</v>
      </c>
      <c r="H13" t="s">
        <v>8</v>
      </c>
      <c r="I13" t="s">
        <v>330</v>
      </c>
      <c r="J13" t="s">
        <v>331</v>
      </c>
      <c r="K13">
        <v>2</v>
      </c>
      <c r="L13" s="1">
        <v>3490.42</v>
      </c>
      <c r="M13" s="1">
        <v>2827.85</v>
      </c>
      <c r="N13" s="1">
        <v>662.57</v>
      </c>
      <c r="O13" s="20">
        <v>3.0300000000000001E-2</v>
      </c>
      <c r="P13" s="11">
        <f t="shared" si="0"/>
        <v>768.32972600000005</v>
      </c>
      <c r="Q13" s="11">
        <f t="shared" si="1"/>
        <v>662.57</v>
      </c>
      <c r="R13" s="11">
        <f t="shared" si="2"/>
        <v>715.44986300000005</v>
      </c>
      <c r="S13" s="11">
        <f t="shared" si="3"/>
        <v>105.759726</v>
      </c>
    </row>
    <row r="14" spans="1:19" x14ac:dyDescent="0.2">
      <c r="A14" t="s">
        <v>326</v>
      </c>
      <c r="B14" t="s">
        <v>0</v>
      </c>
      <c r="C14" t="s">
        <v>327</v>
      </c>
      <c r="D14">
        <v>50635</v>
      </c>
      <c r="E14" s="19">
        <v>29037</v>
      </c>
      <c r="F14" t="s">
        <v>339</v>
      </c>
      <c r="G14" t="s">
        <v>329</v>
      </c>
      <c r="H14" t="s">
        <v>8</v>
      </c>
      <c r="I14" t="s">
        <v>330</v>
      </c>
      <c r="J14" t="s">
        <v>331</v>
      </c>
      <c r="K14">
        <v>8</v>
      </c>
      <c r="L14" s="1">
        <v>4777.5200000000004</v>
      </c>
      <c r="M14" s="1">
        <v>3870.63</v>
      </c>
      <c r="N14" s="1">
        <v>906.89</v>
      </c>
      <c r="O14" s="20">
        <v>3.0300000000000001E-2</v>
      </c>
      <c r="P14" s="11">
        <f t="shared" si="0"/>
        <v>1051.648856</v>
      </c>
      <c r="Q14" s="11">
        <f t="shared" si="1"/>
        <v>906.89</v>
      </c>
      <c r="R14" s="11">
        <f t="shared" si="2"/>
        <v>979.26942800000006</v>
      </c>
      <c r="S14" s="11">
        <f t="shared" si="3"/>
        <v>144.75885600000001</v>
      </c>
    </row>
    <row r="15" spans="1:19" x14ac:dyDescent="0.2">
      <c r="A15" t="s">
        <v>326</v>
      </c>
      <c r="B15" t="s">
        <v>0</v>
      </c>
      <c r="C15" t="s">
        <v>327</v>
      </c>
      <c r="D15">
        <v>50642</v>
      </c>
      <c r="E15" s="19">
        <v>29037</v>
      </c>
      <c r="F15" t="s">
        <v>340</v>
      </c>
      <c r="G15" t="s">
        <v>329</v>
      </c>
      <c r="H15" t="s">
        <v>8</v>
      </c>
      <c r="I15" t="s">
        <v>330</v>
      </c>
      <c r="J15" t="s">
        <v>331</v>
      </c>
      <c r="K15">
        <v>3</v>
      </c>
      <c r="L15" s="1">
        <v>5636.21</v>
      </c>
      <c r="M15" s="1">
        <v>4566.32</v>
      </c>
      <c r="N15" s="1">
        <v>1069.8900000000001</v>
      </c>
      <c r="O15" s="20">
        <v>3.0300000000000001E-2</v>
      </c>
      <c r="P15" s="11">
        <f t="shared" si="0"/>
        <v>1240.6671630000001</v>
      </c>
      <c r="Q15" s="11">
        <f t="shared" si="1"/>
        <v>1069.8900000000001</v>
      </c>
      <c r="R15" s="11">
        <f t="shared" si="2"/>
        <v>1155.2785815000002</v>
      </c>
      <c r="S15" s="11">
        <f t="shared" si="3"/>
        <v>170.777163</v>
      </c>
    </row>
    <row r="16" spans="1:19" x14ac:dyDescent="0.2">
      <c r="A16" t="s">
        <v>326</v>
      </c>
      <c r="B16" t="s">
        <v>0</v>
      </c>
      <c r="C16" t="s">
        <v>327</v>
      </c>
      <c r="D16">
        <v>50643</v>
      </c>
      <c r="E16" s="19">
        <v>29037</v>
      </c>
      <c r="F16" t="s">
        <v>65</v>
      </c>
      <c r="G16" t="s">
        <v>329</v>
      </c>
      <c r="H16" t="s">
        <v>8</v>
      </c>
      <c r="I16" t="s">
        <v>330</v>
      </c>
      <c r="J16" t="s">
        <v>331</v>
      </c>
      <c r="K16">
        <v>2</v>
      </c>
      <c r="L16" s="1">
        <v>7435.95</v>
      </c>
      <c r="M16" s="1">
        <v>6024.42</v>
      </c>
      <c r="N16" s="1">
        <v>1411.53</v>
      </c>
      <c r="O16" s="20">
        <v>3.0300000000000001E-2</v>
      </c>
      <c r="P16" s="11">
        <f t="shared" si="0"/>
        <v>1636.839285</v>
      </c>
      <c r="Q16" s="11">
        <f t="shared" si="1"/>
        <v>1411.53</v>
      </c>
      <c r="R16" s="11">
        <f t="shared" si="2"/>
        <v>1524.1846424999999</v>
      </c>
      <c r="S16" s="11">
        <f t="shared" si="3"/>
        <v>225.30928499999999</v>
      </c>
    </row>
    <row r="17" spans="1:19" x14ac:dyDescent="0.2">
      <c r="A17" t="s">
        <v>326</v>
      </c>
      <c r="B17" t="s">
        <v>0</v>
      </c>
      <c r="C17" t="s">
        <v>327</v>
      </c>
      <c r="D17">
        <v>51840</v>
      </c>
      <c r="E17" s="19">
        <v>33786</v>
      </c>
      <c r="F17" t="s">
        <v>341</v>
      </c>
      <c r="G17" t="s">
        <v>329</v>
      </c>
      <c r="H17" t="s">
        <v>8</v>
      </c>
      <c r="I17" t="s">
        <v>342</v>
      </c>
      <c r="J17" t="s">
        <v>331</v>
      </c>
      <c r="K17">
        <v>2</v>
      </c>
      <c r="L17" s="1">
        <v>8075.12</v>
      </c>
      <c r="M17" s="1">
        <v>4185.84</v>
      </c>
      <c r="N17" s="1">
        <v>3889.28</v>
      </c>
      <c r="O17" s="20">
        <v>3.0300000000000001E-2</v>
      </c>
      <c r="P17" s="11">
        <f t="shared" si="0"/>
        <v>4133.9561359999998</v>
      </c>
      <c r="Q17" s="11">
        <f t="shared" si="1"/>
        <v>3889.28</v>
      </c>
      <c r="R17" s="11">
        <f t="shared" si="2"/>
        <v>4011.6180679999998</v>
      </c>
      <c r="S17" s="11">
        <f t="shared" si="3"/>
        <v>244.67613600000001</v>
      </c>
    </row>
    <row r="18" spans="1:19" x14ac:dyDescent="0.2">
      <c r="A18" t="s">
        <v>326</v>
      </c>
      <c r="B18" t="s">
        <v>0</v>
      </c>
      <c r="C18" t="s">
        <v>327</v>
      </c>
      <c r="D18">
        <v>50640</v>
      </c>
      <c r="E18" s="19">
        <v>29037</v>
      </c>
      <c r="F18" t="s">
        <v>343</v>
      </c>
      <c r="G18" t="s">
        <v>329</v>
      </c>
      <c r="H18" t="s">
        <v>8</v>
      </c>
      <c r="I18" t="s">
        <v>330</v>
      </c>
      <c r="J18" t="s">
        <v>331</v>
      </c>
      <c r="K18">
        <v>6</v>
      </c>
      <c r="L18" s="1">
        <v>8401.2800000000007</v>
      </c>
      <c r="M18" s="1">
        <v>6806.51</v>
      </c>
      <c r="N18" s="1">
        <v>1594.77</v>
      </c>
      <c r="O18" s="20">
        <v>3.0300000000000001E-2</v>
      </c>
      <c r="P18" s="11">
        <f t="shared" si="0"/>
        <v>1849.328784</v>
      </c>
      <c r="Q18" s="11">
        <f t="shared" si="1"/>
        <v>1594.77</v>
      </c>
      <c r="R18" s="11">
        <f t="shared" si="2"/>
        <v>1722.0493919999999</v>
      </c>
      <c r="S18" s="11">
        <f t="shared" si="3"/>
        <v>254.55878400000003</v>
      </c>
    </row>
    <row r="19" spans="1:19" x14ac:dyDescent="0.2">
      <c r="A19" t="s">
        <v>326</v>
      </c>
      <c r="B19" t="s">
        <v>0</v>
      </c>
      <c r="C19" t="s">
        <v>327</v>
      </c>
      <c r="D19">
        <v>15483</v>
      </c>
      <c r="E19" s="19">
        <v>29037</v>
      </c>
      <c r="F19" t="s">
        <v>344</v>
      </c>
      <c r="G19" t="s">
        <v>329</v>
      </c>
      <c r="H19" t="s">
        <v>8</v>
      </c>
      <c r="I19" t="s">
        <v>330</v>
      </c>
      <c r="J19" t="s">
        <v>331</v>
      </c>
      <c r="K19">
        <v>1</v>
      </c>
      <c r="L19" s="1">
        <v>8949.75</v>
      </c>
      <c r="M19" s="1">
        <v>7250.86</v>
      </c>
      <c r="N19" s="1">
        <v>1698.89</v>
      </c>
      <c r="O19" s="20">
        <v>3.0300000000000001E-2</v>
      </c>
      <c r="P19" s="11">
        <f t="shared" si="0"/>
        <v>1970.0674250000002</v>
      </c>
      <c r="Q19" s="11">
        <f t="shared" si="1"/>
        <v>1698.89</v>
      </c>
      <c r="R19" s="11">
        <f t="shared" si="2"/>
        <v>1834.4787125000003</v>
      </c>
      <c r="S19" s="11">
        <f t="shared" si="3"/>
        <v>271.17742500000003</v>
      </c>
    </row>
    <row r="20" spans="1:19" x14ac:dyDescent="0.2">
      <c r="A20" t="s">
        <v>326</v>
      </c>
      <c r="B20" t="s">
        <v>0</v>
      </c>
      <c r="C20" t="s">
        <v>327</v>
      </c>
      <c r="D20">
        <v>50637</v>
      </c>
      <c r="E20" s="19">
        <v>29037</v>
      </c>
      <c r="F20" t="s">
        <v>86</v>
      </c>
      <c r="G20" t="s">
        <v>329</v>
      </c>
      <c r="H20" t="s">
        <v>8</v>
      </c>
      <c r="I20" t="s">
        <v>330</v>
      </c>
      <c r="J20" t="s">
        <v>331</v>
      </c>
      <c r="K20">
        <v>21</v>
      </c>
      <c r="L20" s="1">
        <v>20921.47</v>
      </c>
      <c r="M20" s="1">
        <v>16950.05</v>
      </c>
      <c r="N20" s="1">
        <v>3971.42</v>
      </c>
      <c r="O20" s="20">
        <v>3.0300000000000001E-2</v>
      </c>
      <c r="P20" s="11">
        <f t="shared" si="0"/>
        <v>4605.3405410000005</v>
      </c>
      <c r="Q20" s="11">
        <f t="shared" si="1"/>
        <v>3971.42</v>
      </c>
      <c r="R20" s="11">
        <f t="shared" si="2"/>
        <v>4288.3802704999998</v>
      </c>
      <c r="S20" s="11">
        <f t="shared" si="3"/>
        <v>633.92054100000007</v>
      </c>
    </row>
    <row r="21" spans="1:19" x14ac:dyDescent="0.2">
      <c r="A21" t="s">
        <v>326</v>
      </c>
      <c r="B21" t="s">
        <v>0</v>
      </c>
      <c r="C21" t="s">
        <v>327</v>
      </c>
      <c r="D21">
        <v>4634</v>
      </c>
      <c r="E21" s="19">
        <v>29037</v>
      </c>
      <c r="F21" t="s">
        <v>345</v>
      </c>
      <c r="G21" t="s">
        <v>329</v>
      </c>
      <c r="H21" t="s">
        <v>8</v>
      </c>
      <c r="I21" t="s">
        <v>330</v>
      </c>
      <c r="J21" t="s">
        <v>331</v>
      </c>
      <c r="K21">
        <v>22</v>
      </c>
      <c r="L21" s="1">
        <v>27487.39</v>
      </c>
      <c r="M21" s="1">
        <v>22269.599999999999</v>
      </c>
      <c r="N21" s="1">
        <v>5217.79</v>
      </c>
      <c r="O21" s="20">
        <v>3.0300000000000001E-2</v>
      </c>
      <c r="P21" s="11">
        <f t="shared" si="0"/>
        <v>6050.6579170000005</v>
      </c>
      <c r="Q21" s="11">
        <f t="shared" si="1"/>
        <v>5217.79</v>
      </c>
      <c r="R21" s="11">
        <f t="shared" si="2"/>
        <v>5634.2239585000007</v>
      </c>
      <c r="S21" s="11">
        <f t="shared" si="3"/>
        <v>832.86791700000003</v>
      </c>
    </row>
    <row r="22" spans="1:19" x14ac:dyDescent="0.2">
      <c r="A22" t="s">
        <v>326</v>
      </c>
      <c r="B22" t="s">
        <v>0</v>
      </c>
      <c r="C22" t="s">
        <v>327</v>
      </c>
      <c r="D22">
        <v>50669</v>
      </c>
      <c r="E22" s="19">
        <v>29037</v>
      </c>
      <c r="F22" t="s">
        <v>346</v>
      </c>
      <c r="G22" t="s">
        <v>329</v>
      </c>
      <c r="H22" t="s">
        <v>18</v>
      </c>
      <c r="I22" t="s">
        <v>330</v>
      </c>
      <c r="J22" t="s">
        <v>331</v>
      </c>
      <c r="K22">
        <v>90</v>
      </c>
      <c r="L22" s="1">
        <v>6015.48</v>
      </c>
      <c r="M22" s="1">
        <v>4978.21</v>
      </c>
      <c r="N22" s="1">
        <v>1037.27</v>
      </c>
      <c r="O22" s="20">
        <v>2.81E-2</v>
      </c>
      <c r="P22" s="11">
        <f t="shared" si="0"/>
        <v>1206.3049879999999</v>
      </c>
      <c r="Q22" s="11">
        <f t="shared" si="1"/>
        <v>1037.27</v>
      </c>
      <c r="R22" s="11">
        <f t="shared" si="2"/>
        <v>1121.7874939999999</v>
      </c>
      <c r="S22" s="11">
        <f t="shared" si="3"/>
        <v>169.034988</v>
      </c>
    </row>
    <row r="23" spans="1:19" x14ac:dyDescent="0.2">
      <c r="A23" t="s">
        <v>326</v>
      </c>
      <c r="B23" t="s">
        <v>0</v>
      </c>
      <c r="C23" t="s">
        <v>327</v>
      </c>
      <c r="D23">
        <v>50668</v>
      </c>
      <c r="E23" s="19">
        <v>29037</v>
      </c>
      <c r="F23" t="s">
        <v>347</v>
      </c>
      <c r="G23" t="s">
        <v>329</v>
      </c>
      <c r="H23" t="s">
        <v>18</v>
      </c>
      <c r="I23" t="s">
        <v>330</v>
      </c>
      <c r="J23" t="s">
        <v>331</v>
      </c>
      <c r="K23">
        <v>42000</v>
      </c>
      <c r="L23" s="1">
        <v>17942.82</v>
      </c>
      <c r="M23" s="1">
        <v>14848.87</v>
      </c>
      <c r="N23" s="1">
        <v>3093.95</v>
      </c>
      <c r="O23" s="20">
        <v>2.81E-2</v>
      </c>
      <c r="P23" s="11">
        <f t="shared" si="0"/>
        <v>3598.1432419999996</v>
      </c>
      <c r="Q23" s="11">
        <f t="shared" si="1"/>
        <v>3093.95</v>
      </c>
      <c r="R23" s="11">
        <f t="shared" si="2"/>
        <v>3346.0466209999995</v>
      </c>
      <c r="S23" s="11">
        <f t="shared" si="3"/>
        <v>504.193242</v>
      </c>
    </row>
    <row r="24" spans="1:19" x14ac:dyDescent="0.2">
      <c r="A24" t="s">
        <v>326</v>
      </c>
      <c r="B24" t="s">
        <v>0</v>
      </c>
      <c r="C24" t="s">
        <v>327</v>
      </c>
      <c r="D24">
        <v>50667</v>
      </c>
      <c r="E24" s="19">
        <v>29037</v>
      </c>
      <c r="F24" t="s">
        <v>348</v>
      </c>
      <c r="G24" t="s">
        <v>329</v>
      </c>
      <c r="H24" t="s">
        <v>18</v>
      </c>
      <c r="I24" t="s">
        <v>330</v>
      </c>
      <c r="J24" t="s">
        <v>331</v>
      </c>
      <c r="K24">
        <v>1130</v>
      </c>
      <c r="L24" s="1">
        <v>26499.21</v>
      </c>
      <c r="M24" s="1">
        <v>21929.85</v>
      </c>
      <c r="N24" s="1">
        <v>4569.3599999999997</v>
      </c>
      <c r="O24" s="20">
        <v>2.81E-2</v>
      </c>
      <c r="P24" s="11">
        <f t="shared" si="0"/>
        <v>5313.9878009999993</v>
      </c>
      <c r="Q24" s="11">
        <f t="shared" si="1"/>
        <v>4569.3599999999997</v>
      </c>
      <c r="R24" s="11">
        <f t="shared" si="2"/>
        <v>4941.6739004999999</v>
      </c>
      <c r="S24" s="11">
        <f t="shared" si="3"/>
        <v>744.62780099999998</v>
      </c>
    </row>
    <row r="25" spans="1:19" x14ac:dyDescent="0.2">
      <c r="A25" t="s">
        <v>326</v>
      </c>
      <c r="B25" t="s">
        <v>0</v>
      </c>
      <c r="C25" t="s">
        <v>327</v>
      </c>
      <c r="D25">
        <v>50666</v>
      </c>
      <c r="E25" s="19">
        <v>29037</v>
      </c>
      <c r="F25" t="s">
        <v>349</v>
      </c>
      <c r="G25" t="s">
        <v>329</v>
      </c>
      <c r="H25" t="s">
        <v>18</v>
      </c>
      <c r="I25" t="s">
        <v>330</v>
      </c>
      <c r="J25" t="s">
        <v>331</v>
      </c>
      <c r="K25">
        <v>31718</v>
      </c>
      <c r="L25" s="1">
        <v>53461.8</v>
      </c>
      <c r="M25" s="1">
        <v>44243.17</v>
      </c>
      <c r="N25" s="1">
        <v>9218.6299999999992</v>
      </c>
      <c r="O25" s="20">
        <v>2.81E-2</v>
      </c>
      <c r="P25" s="11">
        <f t="shared" si="0"/>
        <v>10720.906579999999</v>
      </c>
      <c r="Q25" s="11">
        <f t="shared" si="1"/>
        <v>9218.6299999999992</v>
      </c>
      <c r="R25" s="11">
        <f t="shared" si="2"/>
        <v>9969.76829</v>
      </c>
      <c r="S25" s="11">
        <f t="shared" si="3"/>
        <v>1502.27658</v>
      </c>
    </row>
    <row r="26" spans="1:19" x14ac:dyDescent="0.2">
      <c r="N26" s="2">
        <f>SUM(N5:N25)</f>
        <v>40439.03</v>
      </c>
      <c r="P26" s="13">
        <f>SUM(P5:P25)</f>
        <v>46577.659213999999</v>
      </c>
      <c r="Q26" s="13">
        <f>SUM(Q5:Q25)</f>
        <v>40439.03</v>
      </c>
      <c r="R26" s="13">
        <f>SUM(R5:R25)</f>
        <v>43508.344606999992</v>
      </c>
      <c r="S26" s="13">
        <f>SUM(S5:S25)</f>
        <v>6138.6292139999996</v>
      </c>
    </row>
    <row r="28" spans="1:19" x14ac:dyDescent="0.2">
      <c r="J28">
        <v>2011</v>
      </c>
      <c r="L28" s="2">
        <f>SUM(L5:L27)</f>
        <v>210140.32</v>
      </c>
      <c r="M28" s="2">
        <f>SUM(M5:M27)</f>
        <v>169701.28999999998</v>
      </c>
      <c r="N28" s="2">
        <f>L28-M28</f>
        <v>40439.030000000028</v>
      </c>
      <c r="P28" s="30">
        <v>40908</v>
      </c>
      <c r="Q28" s="30">
        <v>41274</v>
      </c>
      <c r="R28" s="9" t="s">
        <v>533</v>
      </c>
    </row>
    <row r="29" spans="1:19" x14ac:dyDescent="0.2">
      <c r="J29">
        <v>2012</v>
      </c>
      <c r="L29" s="2">
        <f>L28</f>
        <v>210140.32</v>
      </c>
      <c r="M29" s="2">
        <f>M28+S26</f>
        <v>175839.91921399996</v>
      </c>
      <c r="N29" s="2">
        <f>L29-M29</f>
        <v>34300.400786000042</v>
      </c>
      <c r="O29" s="13">
        <f>S26</f>
        <v>6138.6292139999996</v>
      </c>
      <c r="R29" s="9" t="s">
        <v>534</v>
      </c>
    </row>
    <row r="30" spans="1:19" x14ac:dyDescent="0.2">
      <c r="P30" s="13">
        <f>+Q26</f>
        <v>40439.03</v>
      </c>
      <c r="Q30" s="13">
        <f>+Q26-S26</f>
        <v>34300.400785999998</v>
      </c>
      <c r="R30" s="11">
        <f>+(P30+Q30)/2</f>
        <v>37369.715392999999</v>
      </c>
    </row>
  </sheetData>
  <mergeCells count="1">
    <mergeCell ref="P3:Q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N5"/>
  <sheetViews>
    <sheetView workbookViewId="0">
      <selection activeCell="I22" sqref="I22"/>
    </sheetView>
  </sheetViews>
  <sheetFormatPr defaultRowHeight="12.75" x14ac:dyDescent="0.2"/>
  <sheetData>
    <row r="2" spans="1:14" x14ac:dyDescent="0.2">
      <c r="A2" t="s">
        <v>262</v>
      </c>
      <c r="C2" s="9" t="s">
        <v>263</v>
      </c>
      <c r="D2" s="9" t="s">
        <v>264</v>
      </c>
      <c r="E2" s="9" t="s">
        <v>265</v>
      </c>
      <c r="F2" s="9" t="s">
        <v>266</v>
      </c>
      <c r="G2" s="9" t="s">
        <v>267</v>
      </c>
    </row>
    <row r="3" spans="1:14" x14ac:dyDescent="0.2">
      <c r="A3" t="s">
        <v>283</v>
      </c>
      <c r="B3" t="s">
        <v>209</v>
      </c>
      <c r="C3" s="10">
        <v>115</v>
      </c>
      <c r="D3" s="10"/>
      <c r="E3" s="10">
        <v>1</v>
      </c>
      <c r="F3">
        <v>0.92</v>
      </c>
      <c r="G3">
        <f>+F3</f>
        <v>0.92</v>
      </c>
    </row>
    <row r="5" spans="1:14" x14ac:dyDescent="0.2">
      <c r="B5" t="s">
        <v>190</v>
      </c>
      <c r="C5" t="s">
        <v>193</v>
      </c>
      <c r="D5" t="s">
        <v>297</v>
      </c>
      <c r="E5" s="14" t="s">
        <v>298</v>
      </c>
      <c r="F5" t="s">
        <v>195</v>
      </c>
      <c r="G5" t="s">
        <v>299</v>
      </c>
      <c r="H5" t="s">
        <v>191</v>
      </c>
      <c r="I5" t="s">
        <v>300</v>
      </c>
      <c r="J5" t="s">
        <v>196</v>
      </c>
      <c r="K5" t="s">
        <v>197</v>
      </c>
      <c r="L5" s="1" t="s">
        <v>198</v>
      </c>
      <c r="M5" s="1" t="s">
        <v>199</v>
      </c>
      <c r="N5" s="1" t="s">
        <v>200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47"/>
  <sheetViews>
    <sheetView topLeftCell="G1" workbookViewId="0">
      <selection activeCell="R51" sqref="R51"/>
    </sheetView>
  </sheetViews>
  <sheetFormatPr defaultRowHeight="12.75" x14ac:dyDescent="0.2"/>
  <cols>
    <col min="1" max="1" width="9.85546875" bestFit="1" customWidth="1"/>
    <col min="2" max="2" width="19.85546875" bestFit="1" customWidth="1"/>
    <col min="3" max="3" width="39.28515625" bestFit="1" customWidth="1"/>
    <col min="4" max="4" width="9" customWidth="1"/>
    <col min="5" max="5" width="18" bestFit="1" customWidth="1"/>
    <col min="6" max="6" width="37" bestFit="1" customWidth="1"/>
    <col min="7" max="7" width="13.5703125" bestFit="1" customWidth="1"/>
    <col min="8" max="8" width="33" bestFit="1" customWidth="1"/>
    <col min="9" max="9" width="6.7109375" customWidth="1"/>
    <col min="10" max="11" width="7.5703125" customWidth="1"/>
    <col min="12" max="12" width="12.85546875" bestFit="1" customWidth="1"/>
    <col min="13" max="13" width="16.5703125" bestFit="1" customWidth="1"/>
    <col min="14" max="14" width="15" bestFit="1" customWidth="1"/>
    <col min="15" max="15" width="12.5703125" bestFit="1" customWidth="1"/>
    <col min="16" max="16" width="10.140625" customWidth="1"/>
    <col min="17" max="17" width="10.140625" bestFit="1" customWidth="1"/>
    <col min="18" max="18" width="13.28515625" bestFit="1" customWidth="1"/>
    <col min="19" max="19" width="12.5703125" bestFit="1" customWidth="1"/>
  </cols>
  <sheetData>
    <row r="1" spans="1:19" x14ac:dyDescent="0.2">
      <c r="A1" t="s">
        <v>262</v>
      </c>
      <c r="C1" s="9" t="s">
        <v>263</v>
      </c>
      <c r="D1" s="9" t="s">
        <v>264</v>
      </c>
      <c r="E1" s="9" t="s">
        <v>265</v>
      </c>
      <c r="F1" s="9" t="s">
        <v>266</v>
      </c>
      <c r="G1" s="9" t="s">
        <v>267</v>
      </c>
    </row>
    <row r="2" spans="1:19" x14ac:dyDescent="0.2">
      <c r="A2" t="s">
        <v>280</v>
      </c>
      <c r="B2" t="s">
        <v>281</v>
      </c>
      <c r="C2" s="10">
        <v>115</v>
      </c>
      <c r="D2" s="10" t="s">
        <v>282</v>
      </c>
      <c r="E2" s="10">
        <v>4</v>
      </c>
      <c r="F2">
        <v>8.2899999999999991</v>
      </c>
      <c r="G2">
        <f>+F2</f>
        <v>8.2899999999999991</v>
      </c>
    </row>
    <row r="4" spans="1:19" x14ac:dyDescent="0.2">
      <c r="S4" s="15" t="s">
        <v>292</v>
      </c>
    </row>
    <row r="5" spans="1:19" x14ac:dyDescent="0.2">
      <c r="O5" s="15" t="s">
        <v>296</v>
      </c>
      <c r="P5" s="58" t="s">
        <v>322</v>
      </c>
      <c r="Q5" s="58"/>
      <c r="R5" s="15" t="s">
        <v>323</v>
      </c>
      <c r="S5" s="15" t="s">
        <v>296</v>
      </c>
    </row>
    <row r="6" spans="1:19" x14ac:dyDescent="0.2">
      <c r="B6" t="s">
        <v>190</v>
      </c>
      <c r="C6" t="s">
        <v>193</v>
      </c>
      <c r="D6" t="s">
        <v>297</v>
      </c>
      <c r="E6" s="14" t="s">
        <v>298</v>
      </c>
      <c r="F6" t="s">
        <v>195</v>
      </c>
      <c r="G6" t="s">
        <v>299</v>
      </c>
      <c r="H6" t="s">
        <v>191</v>
      </c>
      <c r="I6" t="s">
        <v>300</v>
      </c>
      <c r="J6" t="s">
        <v>196</v>
      </c>
      <c r="K6" t="s">
        <v>197</v>
      </c>
      <c r="L6" s="1" t="s">
        <v>198</v>
      </c>
      <c r="M6" s="1" t="s">
        <v>199</v>
      </c>
      <c r="N6" s="1" t="s">
        <v>200</v>
      </c>
      <c r="O6" s="16" t="s">
        <v>324</v>
      </c>
      <c r="P6" s="17">
        <v>40544</v>
      </c>
      <c r="Q6" s="17">
        <v>40908</v>
      </c>
      <c r="R6" s="25" t="s">
        <v>325</v>
      </c>
      <c r="S6" s="15" t="s">
        <v>302</v>
      </c>
    </row>
    <row r="7" spans="1:19" x14ac:dyDescent="0.2">
      <c r="A7" t="s">
        <v>326</v>
      </c>
      <c r="B7" t="s">
        <v>0</v>
      </c>
      <c r="C7" t="s">
        <v>350</v>
      </c>
      <c r="D7">
        <v>51272</v>
      </c>
      <c r="E7" s="19">
        <v>30864</v>
      </c>
      <c r="F7" t="s">
        <v>351</v>
      </c>
      <c r="G7" t="s">
        <v>352</v>
      </c>
      <c r="H7" t="s">
        <v>1</v>
      </c>
      <c r="I7" t="s">
        <v>308</v>
      </c>
      <c r="J7" t="s">
        <v>331</v>
      </c>
      <c r="K7">
        <v>1</v>
      </c>
      <c r="L7" s="1">
        <v>1546.31</v>
      </c>
      <c r="M7" s="1">
        <v>1119.3699999999999</v>
      </c>
      <c r="N7" s="1">
        <v>426.94</v>
      </c>
      <c r="O7" s="20">
        <v>8.9999999999999993E-3</v>
      </c>
      <c r="P7" s="21">
        <f>+N7+S7</f>
        <v>440.85678999999999</v>
      </c>
      <c r="Q7" s="21">
        <f>+N7</f>
        <v>426.94</v>
      </c>
      <c r="R7" s="11">
        <f>+(P7+Q7)/2</f>
        <v>433.89839499999999</v>
      </c>
      <c r="S7" s="11">
        <f>+L7*O7</f>
        <v>13.916789999999999</v>
      </c>
    </row>
    <row r="8" spans="1:19" x14ac:dyDescent="0.2">
      <c r="A8" t="s">
        <v>326</v>
      </c>
      <c r="B8" t="s">
        <v>0</v>
      </c>
      <c r="C8" t="s">
        <v>350</v>
      </c>
      <c r="D8">
        <v>22965</v>
      </c>
      <c r="E8" s="19">
        <v>30864</v>
      </c>
      <c r="F8" t="s">
        <v>353</v>
      </c>
      <c r="G8" t="s">
        <v>352</v>
      </c>
      <c r="H8" t="s">
        <v>1</v>
      </c>
      <c r="I8" t="s">
        <v>308</v>
      </c>
      <c r="J8" t="s">
        <v>331</v>
      </c>
      <c r="K8">
        <v>1</v>
      </c>
      <c r="L8" s="1">
        <v>12242.16</v>
      </c>
      <c r="M8" s="1">
        <v>8862.0400000000009</v>
      </c>
      <c r="N8" s="1">
        <v>3380.12</v>
      </c>
      <c r="O8" s="20">
        <v>8.9999999999999993E-3</v>
      </c>
      <c r="P8" s="21">
        <f t="shared" ref="P8:P42" si="0">+N8+S8</f>
        <v>3490.2994399999998</v>
      </c>
      <c r="Q8" s="21">
        <f t="shared" ref="Q8:Q42" si="1">+N8</f>
        <v>3380.12</v>
      </c>
      <c r="R8" s="11">
        <f t="shared" ref="R8:R42" si="2">+(P8+Q8)/2</f>
        <v>3435.2097199999998</v>
      </c>
      <c r="S8" s="11">
        <f t="shared" ref="S8:S42" si="3">+L8*O8</f>
        <v>110.17943999999999</v>
      </c>
    </row>
    <row r="9" spans="1:19" x14ac:dyDescent="0.2">
      <c r="A9" t="s">
        <v>326</v>
      </c>
      <c r="B9" t="s">
        <v>0</v>
      </c>
      <c r="C9" t="s">
        <v>350</v>
      </c>
      <c r="D9">
        <v>5724740</v>
      </c>
      <c r="E9" s="19">
        <v>38232</v>
      </c>
      <c r="F9" t="s">
        <v>354</v>
      </c>
      <c r="G9" t="s">
        <v>352</v>
      </c>
      <c r="H9" t="s">
        <v>355</v>
      </c>
      <c r="I9" t="s">
        <v>356</v>
      </c>
      <c r="J9" t="s">
        <v>331</v>
      </c>
      <c r="K9">
        <v>1</v>
      </c>
      <c r="L9" s="1">
        <v>3382.43</v>
      </c>
      <c r="M9" s="1">
        <v>614.46</v>
      </c>
      <c r="N9" s="1">
        <v>2767.97</v>
      </c>
      <c r="O9" s="20">
        <v>2.64E-2</v>
      </c>
      <c r="P9" s="21">
        <f t="shared" si="0"/>
        <v>2857.2661519999997</v>
      </c>
      <c r="Q9" s="21">
        <f t="shared" si="1"/>
        <v>2767.97</v>
      </c>
      <c r="R9" s="11">
        <f t="shared" si="2"/>
        <v>2812.6180759999997</v>
      </c>
      <c r="S9" s="11">
        <f t="shared" si="3"/>
        <v>89.296151999999992</v>
      </c>
    </row>
    <row r="10" spans="1:19" x14ac:dyDescent="0.2">
      <c r="A10" t="s">
        <v>326</v>
      </c>
      <c r="B10" t="s">
        <v>0</v>
      </c>
      <c r="C10" t="s">
        <v>350</v>
      </c>
      <c r="D10">
        <v>17567136</v>
      </c>
      <c r="E10" s="19">
        <v>40533</v>
      </c>
      <c r="F10" t="s">
        <v>357</v>
      </c>
      <c r="G10" t="s">
        <v>352</v>
      </c>
      <c r="H10" t="s">
        <v>358</v>
      </c>
      <c r="I10" t="s">
        <v>359</v>
      </c>
      <c r="J10" t="s">
        <v>331</v>
      </c>
      <c r="K10">
        <v>195</v>
      </c>
      <c r="L10" s="1">
        <v>57925.73</v>
      </c>
      <c r="M10" s="1">
        <v>1941.15</v>
      </c>
      <c r="N10" s="1">
        <v>55984.58</v>
      </c>
      <c r="O10" s="20">
        <v>1.41E-2</v>
      </c>
      <c r="P10" s="21">
        <f t="shared" si="0"/>
        <v>56801.332793000001</v>
      </c>
      <c r="Q10" s="21">
        <f t="shared" si="1"/>
        <v>55984.58</v>
      </c>
      <c r="R10" s="11">
        <f t="shared" si="2"/>
        <v>56392.956396499998</v>
      </c>
      <c r="S10" s="11">
        <f t="shared" si="3"/>
        <v>816.752793</v>
      </c>
    </row>
    <row r="11" spans="1:19" x14ac:dyDescent="0.2">
      <c r="A11" t="s">
        <v>326</v>
      </c>
      <c r="B11" t="s">
        <v>0</v>
      </c>
      <c r="C11" t="s">
        <v>350</v>
      </c>
      <c r="D11">
        <v>51383</v>
      </c>
      <c r="E11" s="19">
        <v>30864</v>
      </c>
      <c r="F11" t="s">
        <v>24</v>
      </c>
      <c r="G11" t="s">
        <v>352</v>
      </c>
      <c r="H11" t="s">
        <v>8</v>
      </c>
      <c r="I11" t="s">
        <v>308</v>
      </c>
      <c r="J11" t="s">
        <v>331</v>
      </c>
      <c r="K11">
        <v>3</v>
      </c>
      <c r="L11" s="1">
        <v>1058.44</v>
      </c>
      <c r="M11" s="1">
        <v>756.43</v>
      </c>
      <c r="N11" s="1">
        <v>302.01</v>
      </c>
      <c r="O11" s="20">
        <v>3.0300000000000001E-2</v>
      </c>
      <c r="P11" s="21">
        <f t="shared" si="0"/>
        <v>334.08073200000001</v>
      </c>
      <c r="Q11" s="21">
        <f t="shared" si="1"/>
        <v>302.01</v>
      </c>
      <c r="R11" s="11">
        <f t="shared" si="2"/>
        <v>318.045366</v>
      </c>
      <c r="S11" s="11">
        <f t="shared" si="3"/>
        <v>32.070732</v>
      </c>
    </row>
    <row r="12" spans="1:19" x14ac:dyDescent="0.2">
      <c r="A12" t="s">
        <v>326</v>
      </c>
      <c r="B12" t="s">
        <v>0</v>
      </c>
      <c r="C12" t="s">
        <v>350</v>
      </c>
      <c r="D12">
        <v>51380</v>
      </c>
      <c r="E12" s="19">
        <v>30864</v>
      </c>
      <c r="F12" t="s">
        <v>360</v>
      </c>
      <c r="G12" t="s">
        <v>352</v>
      </c>
      <c r="H12" t="s">
        <v>8</v>
      </c>
      <c r="I12" t="s">
        <v>308</v>
      </c>
      <c r="J12" t="s">
        <v>331</v>
      </c>
      <c r="K12">
        <v>2</v>
      </c>
      <c r="L12" s="1">
        <v>1165.21</v>
      </c>
      <c r="M12" s="1">
        <v>832.74</v>
      </c>
      <c r="N12" s="1">
        <v>332.47</v>
      </c>
      <c r="O12" s="20">
        <v>3.0300000000000001E-2</v>
      </c>
      <c r="P12" s="21">
        <f t="shared" si="0"/>
        <v>367.77586300000002</v>
      </c>
      <c r="Q12" s="21">
        <f t="shared" si="1"/>
        <v>332.47</v>
      </c>
      <c r="R12" s="11">
        <f t="shared" si="2"/>
        <v>350.12293150000005</v>
      </c>
      <c r="S12" s="11">
        <f t="shared" si="3"/>
        <v>35.305863000000002</v>
      </c>
    </row>
    <row r="13" spans="1:19" x14ac:dyDescent="0.2">
      <c r="A13" t="s">
        <v>326</v>
      </c>
      <c r="B13" t="s">
        <v>0</v>
      </c>
      <c r="C13" t="s">
        <v>350</v>
      </c>
      <c r="D13">
        <v>51381</v>
      </c>
      <c r="E13" s="19">
        <v>30864</v>
      </c>
      <c r="F13" t="s">
        <v>361</v>
      </c>
      <c r="G13" t="s">
        <v>352</v>
      </c>
      <c r="H13" t="s">
        <v>8</v>
      </c>
      <c r="I13" t="s">
        <v>308</v>
      </c>
      <c r="J13" t="s">
        <v>331</v>
      </c>
      <c r="K13">
        <v>2</v>
      </c>
      <c r="L13" s="1">
        <v>1286.6199999999999</v>
      </c>
      <c r="M13" s="1">
        <v>919.51</v>
      </c>
      <c r="N13" s="1">
        <v>367.11</v>
      </c>
      <c r="O13" s="20">
        <v>3.0300000000000001E-2</v>
      </c>
      <c r="P13" s="21">
        <f t="shared" si="0"/>
        <v>406.09458599999999</v>
      </c>
      <c r="Q13" s="21">
        <f t="shared" si="1"/>
        <v>367.11</v>
      </c>
      <c r="R13" s="11">
        <f t="shared" si="2"/>
        <v>386.60229300000003</v>
      </c>
      <c r="S13" s="11">
        <f t="shared" si="3"/>
        <v>38.984586</v>
      </c>
    </row>
    <row r="14" spans="1:19" x14ac:dyDescent="0.2">
      <c r="A14" t="s">
        <v>326</v>
      </c>
      <c r="B14" t="s">
        <v>0</v>
      </c>
      <c r="C14" t="s">
        <v>350</v>
      </c>
      <c r="D14">
        <v>51382</v>
      </c>
      <c r="E14" s="19">
        <v>30864</v>
      </c>
      <c r="F14" t="s">
        <v>362</v>
      </c>
      <c r="G14" t="s">
        <v>352</v>
      </c>
      <c r="H14" t="s">
        <v>8</v>
      </c>
      <c r="I14" t="s">
        <v>308</v>
      </c>
      <c r="J14" t="s">
        <v>331</v>
      </c>
      <c r="K14">
        <v>4</v>
      </c>
      <c r="L14" s="1">
        <v>2630.17</v>
      </c>
      <c r="M14" s="1">
        <v>1879.7</v>
      </c>
      <c r="N14" s="1">
        <v>750.47</v>
      </c>
      <c r="O14" s="20">
        <v>3.0300000000000001E-2</v>
      </c>
      <c r="P14" s="21">
        <f t="shared" si="0"/>
        <v>830.16415100000006</v>
      </c>
      <c r="Q14" s="21">
        <f t="shared" si="1"/>
        <v>750.47</v>
      </c>
      <c r="R14" s="11">
        <f t="shared" si="2"/>
        <v>790.3170755000001</v>
      </c>
      <c r="S14" s="11">
        <f t="shared" si="3"/>
        <v>79.694151000000005</v>
      </c>
    </row>
    <row r="15" spans="1:19" x14ac:dyDescent="0.2">
      <c r="A15" t="s">
        <v>326</v>
      </c>
      <c r="B15" t="s">
        <v>0</v>
      </c>
      <c r="C15" t="s">
        <v>350</v>
      </c>
      <c r="D15">
        <v>51389</v>
      </c>
      <c r="E15" s="19">
        <v>30864</v>
      </c>
      <c r="F15" t="s">
        <v>363</v>
      </c>
      <c r="G15" t="s">
        <v>352</v>
      </c>
      <c r="H15" t="s">
        <v>8</v>
      </c>
      <c r="I15" t="s">
        <v>308</v>
      </c>
      <c r="J15" t="s">
        <v>331</v>
      </c>
      <c r="K15">
        <v>2</v>
      </c>
      <c r="L15" s="1">
        <v>4467.7299999999996</v>
      </c>
      <c r="M15" s="1">
        <v>3192.95</v>
      </c>
      <c r="N15" s="1">
        <v>1274.78</v>
      </c>
      <c r="O15" s="20">
        <v>3.0300000000000001E-2</v>
      </c>
      <c r="P15" s="21">
        <f t="shared" si="0"/>
        <v>1410.1522190000001</v>
      </c>
      <c r="Q15" s="21">
        <f t="shared" si="1"/>
        <v>1274.78</v>
      </c>
      <c r="R15" s="11">
        <f t="shared" si="2"/>
        <v>1342.4661095000001</v>
      </c>
      <c r="S15" s="11">
        <f t="shared" si="3"/>
        <v>135.372219</v>
      </c>
    </row>
    <row r="16" spans="1:19" x14ac:dyDescent="0.2">
      <c r="A16" t="s">
        <v>326</v>
      </c>
      <c r="B16" t="s">
        <v>0</v>
      </c>
      <c r="C16" t="s">
        <v>350</v>
      </c>
      <c r="D16">
        <v>4829</v>
      </c>
      <c r="E16" s="19">
        <v>30864</v>
      </c>
      <c r="F16" t="s">
        <v>364</v>
      </c>
      <c r="G16" t="s">
        <v>352</v>
      </c>
      <c r="H16" t="s">
        <v>8</v>
      </c>
      <c r="I16" t="s">
        <v>308</v>
      </c>
      <c r="J16" t="s">
        <v>331</v>
      </c>
      <c r="K16">
        <v>1</v>
      </c>
      <c r="L16" s="1">
        <v>7000.11</v>
      </c>
      <c r="M16" s="1">
        <v>5002.76</v>
      </c>
      <c r="N16" s="1">
        <v>1997.35</v>
      </c>
      <c r="O16" s="20">
        <v>3.0300000000000001E-2</v>
      </c>
      <c r="P16" s="21">
        <f t="shared" si="0"/>
        <v>2209.4533329999999</v>
      </c>
      <c r="Q16" s="21">
        <f t="shared" si="1"/>
        <v>1997.35</v>
      </c>
      <c r="R16" s="11">
        <f t="shared" si="2"/>
        <v>2103.4016664999999</v>
      </c>
      <c r="S16" s="11">
        <f t="shared" si="3"/>
        <v>212.10333299999999</v>
      </c>
    </row>
    <row r="17" spans="1:19" x14ac:dyDescent="0.2">
      <c r="A17" t="s">
        <v>326</v>
      </c>
      <c r="B17" t="s">
        <v>0</v>
      </c>
      <c r="C17" t="s">
        <v>350</v>
      </c>
      <c r="D17">
        <v>4831</v>
      </c>
      <c r="E17" s="19">
        <v>30864</v>
      </c>
      <c r="F17" t="s">
        <v>365</v>
      </c>
      <c r="G17" t="s">
        <v>352</v>
      </c>
      <c r="H17" t="s">
        <v>8</v>
      </c>
      <c r="I17" t="s">
        <v>308</v>
      </c>
      <c r="J17" t="s">
        <v>331</v>
      </c>
      <c r="K17">
        <v>1</v>
      </c>
      <c r="L17" s="1">
        <v>7000.11</v>
      </c>
      <c r="M17" s="1">
        <v>5002.76</v>
      </c>
      <c r="N17" s="1">
        <v>1997.35</v>
      </c>
      <c r="O17" s="20">
        <v>3.0300000000000001E-2</v>
      </c>
      <c r="P17" s="21">
        <f t="shared" si="0"/>
        <v>2209.4533329999999</v>
      </c>
      <c r="Q17" s="21">
        <f t="shared" si="1"/>
        <v>1997.35</v>
      </c>
      <c r="R17" s="11">
        <f t="shared" si="2"/>
        <v>2103.4016664999999</v>
      </c>
      <c r="S17" s="11">
        <f t="shared" si="3"/>
        <v>212.10333299999999</v>
      </c>
    </row>
    <row r="18" spans="1:19" x14ac:dyDescent="0.2">
      <c r="A18" t="s">
        <v>326</v>
      </c>
      <c r="B18" t="s">
        <v>0</v>
      </c>
      <c r="C18" t="s">
        <v>350</v>
      </c>
      <c r="D18">
        <v>4836</v>
      </c>
      <c r="E18" s="19">
        <v>30864</v>
      </c>
      <c r="F18" t="s">
        <v>366</v>
      </c>
      <c r="G18" t="s">
        <v>352</v>
      </c>
      <c r="H18" t="s">
        <v>8</v>
      </c>
      <c r="I18" t="s">
        <v>308</v>
      </c>
      <c r="J18" t="s">
        <v>331</v>
      </c>
      <c r="K18">
        <v>1</v>
      </c>
      <c r="L18" s="1">
        <v>7000.11</v>
      </c>
      <c r="M18" s="1">
        <v>5002.76</v>
      </c>
      <c r="N18" s="1">
        <v>1997.35</v>
      </c>
      <c r="O18" s="20">
        <v>3.0300000000000001E-2</v>
      </c>
      <c r="P18" s="21">
        <f t="shared" si="0"/>
        <v>2209.4533329999999</v>
      </c>
      <c r="Q18" s="21">
        <f t="shared" si="1"/>
        <v>1997.35</v>
      </c>
      <c r="R18" s="11">
        <f t="shared" si="2"/>
        <v>2103.4016664999999</v>
      </c>
      <c r="S18" s="11">
        <f t="shared" si="3"/>
        <v>212.10333299999999</v>
      </c>
    </row>
    <row r="19" spans="1:19" x14ac:dyDescent="0.2">
      <c r="A19" t="s">
        <v>326</v>
      </c>
      <c r="B19" t="s">
        <v>0</v>
      </c>
      <c r="C19" t="s">
        <v>350</v>
      </c>
      <c r="D19">
        <v>15629</v>
      </c>
      <c r="E19" s="19">
        <v>30864</v>
      </c>
      <c r="F19" t="s">
        <v>367</v>
      </c>
      <c r="G19" t="s">
        <v>352</v>
      </c>
      <c r="H19" t="s">
        <v>8</v>
      </c>
      <c r="I19" t="s">
        <v>308</v>
      </c>
      <c r="J19" t="s">
        <v>331</v>
      </c>
      <c r="K19">
        <v>1</v>
      </c>
      <c r="L19" s="1">
        <v>7000.11</v>
      </c>
      <c r="M19" s="1">
        <v>5002.76</v>
      </c>
      <c r="N19" s="1">
        <v>1997.35</v>
      </c>
      <c r="O19" s="20">
        <v>3.0300000000000001E-2</v>
      </c>
      <c r="P19" s="21">
        <f t="shared" si="0"/>
        <v>2209.4533329999999</v>
      </c>
      <c r="Q19" s="21">
        <f t="shared" si="1"/>
        <v>1997.35</v>
      </c>
      <c r="R19" s="11">
        <f t="shared" si="2"/>
        <v>2103.4016664999999</v>
      </c>
      <c r="S19" s="11">
        <f t="shared" si="3"/>
        <v>212.10333299999999</v>
      </c>
    </row>
    <row r="20" spans="1:19" x14ac:dyDescent="0.2">
      <c r="A20" t="s">
        <v>326</v>
      </c>
      <c r="B20" t="s">
        <v>0</v>
      </c>
      <c r="C20" t="s">
        <v>350</v>
      </c>
      <c r="D20">
        <v>22204</v>
      </c>
      <c r="E20" s="19">
        <v>30864</v>
      </c>
      <c r="F20" t="s">
        <v>368</v>
      </c>
      <c r="G20" t="s">
        <v>352</v>
      </c>
      <c r="H20" t="s">
        <v>8</v>
      </c>
      <c r="I20" t="s">
        <v>308</v>
      </c>
      <c r="J20" t="s">
        <v>331</v>
      </c>
      <c r="K20">
        <v>1</v>
      </c>
      <c r="L20" s="1">
        <v>7000.11</v>
      </c>
      <c r="M20" s="1">
        <v>5002.76</v>
      </c>
      <c r="N20" s="1">
        <v>1997.35</v>
      </c>
      <c r="O20" s="20">
        <v>3.0300000000000001E-2</v>
      </c>
      <c r="P20" s="21">
        <f t="shared" si="0"/>
        <v>2209.4533329999999</v>
      </c>
      <c r="Q20" s="21">
        <f t="shared" si="1"/>
        <v>1997.35</v>
      </c>
      <c r="R20" s="11">
        <f t="shared" si="2"/>
        <v>2103.4016664999999</v>
      </c>
      <c r="S20" s="11">
        <f t="shared" si="3"/>
        <v>212.10333299999999</v>
      </c>
    </row>
    <row r="21" spans="1:19" x14ac:dyDescent="0.2">
      <c r="A21" t="s">
        <v>326</v>
      </c>
      <c r="B21" t="s">
        <v>0</v>
      </c>
      <c r="C21" t="s">
        <v>350</v>
      </c>
      <c r="D21">
        <v>51387</v>
      </c>
      <c r="E21" s="19">
        <v>30864</v>
      </c>
      <c r="F21" t="s">
        <v>369</v>
      </c>
      <c r="G21" t="s">
        <v>352</v>
      </c>
      <c r="H21" t="s">
        <v>8</v>
      </c>
      <c r="I21" t="s">
        <v>308</v>
      </c>
      <c r="J21" t="s">
        <v>331</v>
      </c>
      <c r="K21">
        <v>7</v>
      </c>
      <c r="L21" s="1">
        <v>9326.2800000000007</v>
      </c>
      <c r="M21" s="1">
        <v>6665.2</v>
      </c>
      <c r="N21" s="1">
        <v>2661.08</v>
      </c>
      <c r="O21" s="20">
        <v>3.0300000000000001E-2</v>
      </c>
      <c r="P21" s="21">
        <f t="shared" si="0"/>
        <v>2943.6662839999999</v>
      </c>
      <c r="Q21" s="21">
        <f t="shared" si="1"/>
        <v>2661.08</v>
      </c>
      <c r="R21" s="11">
        <f t="shared" si="2"/>
        <v>2802.3731419999999</v>
      </c>
      <c r="S21" s="11">
        <f t="shared" si="3"/>
        <v>282.58628400000003</v>
      </c>
    </row>
    <row r="22" spans="1:19" x14ac:dyDescent="0.2">
      <c r="A22" t="s">
        <v>326</v>
      </c>
      <c r="B22" t="s">
        <v>0</v>
      </c>
      <c r="C22" t="s">
        <v>350</v>
      </c>
      <c r="D22">
        <v>51388</v>
      </c>
      <c r="E22" s="19">
        <v>30864</v>
      </c>
      <c r="F22" t="s">
        <v>370</v>
      </c>
      <c r="G22" t="s">
        <v>352</v>
      </c>
      <c r="H22" t="s">
        <v>8</v>
      </c>
      <c r="I22" t="s">
        <v>308</v>
      </c>
      <c r="J22" t="s">
        <v>331</v>
      </c>
      <c r="K22">
        <v>9</v>
      </c>
      <c r="L22" s="1">
        <v>13906.71</v>
      </c>
      <c r="M22" s="1">
        <v>9938.69</v>
      </c>
      <c r="N22" s="1">
        <v>3968.02</v>
      </c>
      <c r="O22" s="20">
        <v>3.0300000000000001E-2</v>
      </c>
      <c r="P22" s="21">
        <f t="shared" si="0"/>
        <v>4389.3933129999996</v>
      </c>
      <c r="Q22" s="21">
        <f t="shared" si="1"/>
        <v>3968.02</v>
      </c>
      <c r="R22" s="11">
        <f t="shared" si="2"/>
        <v>4178.7066564999996</v>
      </c>
      <c r="S22" s="11">
        <f t="shared" si="3"/>
        <v>421.373313</v>
      </c>
    </row>
    <row r="23" spans="1:19" x14ac:dyDescent="0.2">
      <c r="A23" t="s">
        <v>326</v>
      </c>
      <c r="B23" t="s">
        <v>0</v>
      </c>
      <c r="C23" t="s">
        <v>350</v>
      </c>
      <c r="D23">
        <v>21402</v>
      </c>
      <c r="E23" s="19">
        <v>30864</v>
      </c>
      <c r="F23" t="s">
        <v>371</v>
      </c>
      <c r="G23" t="s">
        <v>352</v>
      </c>
      <c r="H23" t="s">
        <v>8</v>
      </c>
      <c r="I23" t="s">
        <v>308</v>
      </c>
      <c r="J23" t="s">
        <v>331</v>
      </c>
      <c r="K23">
        <v>1</v>
      </c>
      <c r="L23" s="1">
        <v>13916.57</v>
      </c>
      <c r="M23" s="1">
        <v>9945.74</v>
      </c>
      <c r="N23" s="1">
        <v>3970.83</v>
      </c>
      <c r="O23" s="20">
        <v>3.0300000000000001E-2</v>
      </c>
      <c r="P23" s="21">
        <f t="shared" si="0"/>
        <v>4392.5020709999999</v>
      </c>
      <c r="Q23" s="21">
        <f t="shared" si="1"/>
        <v>3970.83</v>
      </c>
      <c r="R23" s="11">
        <f t="shared" si="2"/>
        <v>4181.6660355000004</v>
      </c>
      <c r="S23" s="11">
        <f t="shared" si="3"/>
        <v>421.67207100000002</v>
      </c>
    </row>
    <row r="24" spans="1:19" x14ac:dyDescent="0.2">
      <c r="A24" t="s">
        <v>326</v>
      </c>
      <c r="B24" t="s">
        <v>0</v>
      </c>
      <c r="C24" t="s">
        <v>350</v>
      </c>
      <c r="D24">
        <v>4835</v>
      </c>
      <c r="E24" s="19">
        <v>30864</v>
      </c>
      <c r="F24" t="s">
        <v>372</v>
      </c>
      <c r="G24" t="s">
        <v>352</v>
      </c>
      <c r="H24" t="s">
        <v>8</v>
      </c>
      <c r="I24" t="s">
        <v>308</v>
      </c>
      <c r="J24" t="s">
        <v>331</v>
      </c>
      <c r="K24">
        <v>4</v>
      </c>
      <c r="L24" s="1">
        <v>28000.400000000001</v>
      </c>
      <c r="M24" s="1">
        <v>20011.02</v>
      </c>
      <c r="N24" s="1">
        <v>7989.38</v>
      </c>
      <c r="O24" s="20">
        <v>3.0300000000000001E-2</v>
      </c>
      <c r="P24" s="21">
        <f t="shared" si="0"/>
        <v>8837.7921200000001</v>
      </c>
      <c r="Q24" s="21">
        <f t="shared" si="1"/>
        <v>7989.38</v>
      </c>
      <c r="R24" s="11">
        <f t="shared" si="2"/>
        <v>8413.5860599999996</v>
      </c>
      <c r="S24" s="11">
        <f t="shared" si="3"/>
        <v>848.41212000000007</v>
      </c>
    </row>
    <row r="25" spans="1:19" x14ac:dyDescent="0.2">
      <c r="A25" t="s">
        <v>326</v>
      </c>
      <c r="B25" t="s">
        <v>0</v>
      </c>
      <c r="C25" t="s">
        <v>350</v>
      </c>
      <c r="D25">
        <v>51384</v>
      </c>
      <c r="E25" s="19">
        <v>30864</v>
      </c>
      <c r="F25" t="s">
        <v>373</v>
      </c>
      <c r="G25" t="s">
        <v>352</v>
      </c>
      <c r="H25" t="s">
        <v>8</v>
      </c>
      <c r="I25" t="s">
        <v>308</v>
      </c>
      <c r="J25" t="s">
        <v>331</v>
      </c>
      <c r="K25">
        <v>37</v>
      </c>
      <c r="L25" s="1">
        <v>33233.19</v>
      </c>
      <c r="M25" s="1">
        <v>23750.73</v>
      </c>
      <c r="N25" s="1">
        <v>9482.4599999999991</v>
      </c>
      <c r="O25" s="20">
        <v>3.0300000000000001E-2</v>
      </c>
      <c r="P25" s="21">
        <f t="shared" si="0"/>
        <v>10489.425657</v>
      </c>
      <c r="Q25" s="21">
        <f t="shared" si="1"/>
        <v>9482.4599999999991</v>
      </c>
      <c r="R25" s="11">
        <f t="shared" si="2"/>
        <v>9985.9428284999995</v>
      </c>
      <c r="S25" s="11">
        <f t="shared" si="3"/>
        <v>1006.9656570000001</v>
      </c>
    </row>
    <row r="26" spans="1:19" x14ac:dyDescent="0.2">
      <c r="A26" t="s">
        <v>326</v>
      </c>
      <c r="B26" t="s">
        <v>0</v>
      </c>
      <c r="C26" t="s">
        <v>350</v>
      </c>
      <c r="D26">
        <v>51385</v>
      </c>
      <c r="E26" s="19">
        <v>30864</v>
      </c>
      <c r="F26" t="s">
        <v>374</v>
      </c>
      <c r="G26" t="s">
        <v>352</v>
      </c>
      <c r="H26" t="s">
        <v>8</v>
      </c>
      <c r="I26" t="s">
        <v>308</v>
      </c>
      <c r="J26" t="s">
        <v>331</v>
      </c>
      <c r="K26">
        <v>33</v>
      </c>
      <c r="L26" s="1">
        <v>36925.01</v>
      </c>
      <c r="M26" s="1">
        <v>26389.16</v>
      </c>
      <c r="N26" s="1">
        <v>10535.85</v>
      </c>
      <c r="O26" s="20">
        <v>3.0300000000000001E-2</v>
      </c>
      <c r="P26" s="21">
        <f t="shared" si="0"/>
        <v>11654.677803</v>
      </c>
      <c r="Q26" s="21">
        <f t="shared" si="1"/>
        <v>10535.85</v>
      </c>
      <c r="R26" s="11">
        <f t="shared" si="2"/>
        <v>11095.2639015</v>
      </c>
      <c r="S26" s="11">
        <f t="shared" si="3"/>
        <v>1118.8278030000001</v>
      </c>
    </row>
    <row r="27" spans="1:19" x14ac:dyDescent="0.2">
      <c r="A27" t="s">
        <v>326</v>
      </c>
      <c r="B27" t="s">
        <v>0</v>
      </c>
      <c r="C27" t="s">
        <v>350</v>
      </c>
      <c r="D27">
        <v>22569</v>
      </c>
      <c r="E27" s="19">
        <v>33055</v>
      </c>
      <c r="F27" t="s">
        <v>375</v>
      </c>
      <c r="G27" t="s">
        <v>352</v>
      </c>
      <c r="H27" t="s">
        <v>8</v>
      </c>
      <c r="I27" t="s">
        <v>376</v>
      </c>
      <c r="J27" t="s">
        <v>331</v>
      </c>
      <c r="K27">
        <v>1</v>
      </c>
      <c r="L27" s="1">
        <v>48997.98</v>
      </c>
      <c r="M27" s="1">
        <v>28004.11</v>
      </c>
      <c r="N27" s="1">
        <v>20993.87</v>
      </c>
      <c r="O27" s="20">
        <v>3.0300000000000001E-2</v>
      </c>
      <c r="P27" s="21">
        <f t="shared" si="0"/>
        <v>22478.508793999998</v>
      </c>
      <c r="Q27" s="21">
        <f t="shared" si="1"/>
        <v>20993.87</v>
      </c>
      <c r="R27" s="11">
        <f t="shared" si="2"/>
        <v>21736.189396999998</v>
      </c>
      <c r="S27" s="11">
        <f t="shared" si="3"/>
        <v>1484.6387940000002</v>
      </c>
    </row>
    <row r="28" spans="1:19" x14ac:dyDescent="0.2">
      <c r="A28" t="s">
        <v>326</v>
      </c>
      <c r="B28" t="s">
        <v>0</v>
      </c>
      <c r="C28" t="s">
        <v>350</v>
      </c>
      <c r="D28">
        <v>51386</v>
      </c>
      <c r="E28" s="19">
        <v>30864</v>
      </c>
      <c r="F28" t="s">
        <v>377</v>
      </c>
      <c r="G28" t="s">
        <v>352</v>
      </c>
      <c r="H28" t="s">
        <v>8</v>
      </c>
      <c r="I28" t="s">
        <v>308</v>
      </c>
      <c r="J28" t="s">
        <v>331</v>
      </c>
      <c r="K28">
        <v>45</v>
      </c>
      <c r="L28" s="1">
        <v>53558.83</v>
      </c>
      <c r="M28" s="1">
        <v>38276.839999999997</v>
      </c>
      <c r="N28" s="1">
        <v>15281.99</v>
      </c>
      <c r="O28" s="20">
        <v>3.0300000000000001E-2</v>
      </c>
      <c r="P28" s="21">
        <f t="shared" si="0"/>
        <v>16904.822549</v>
      </c>
      <c r="Q28" s="21">
        <f t="shared" si="1"/>
        <v>15281.99</v>
      </c>
      <c r="R28" s="11">
        <f t="shared" si="2"/>
        <v>16093.406274500001</v>
      </c>
      <c r="S28" s="11">
        <f t="shared" si="3"/>
        <v>1622.832549</v>
      </c>
    </row>
    <row r="29" spans="1:19" x14ac:dyDescent="0.2">
      <c r="A29" t="s">
        <v>326</v>
      </c>
      <c r="B29" t="s">
        <v>0</v>
      </c>
      <c r="C29" t="s">
        <v>350</v>
      </c>
      <c r="D29">
        <v>25546</v>
      </c>
      <c r="E29" s="19">
        <v>30864</v>
      </c>
      <c r="F29" t="s">
        <v>378</v>
      </c>
      <c r="G29" t="s">
        <v>352</v>
      </c>
      <c r="H29" t="s">
        <v>8</v>
      </c>
      <c r="I29" t="s">
        <v>308</v>
      </c>
      <c r="J29" t="s">
        <v>331</v>
      </c>
      <c r="K29">
        <v>1</v>
      </c>
      <c r="L29" s="1">
        <v>54640.58</v>
      </c>
      <c r="M29" s="1">
        <v>39049.93</v>
      </c>
      <c r="N29" s="1">
        <v>15590.65</v>
      </c>
      <c r="O29" s="20">
        <v>3.0300000000000001E-2</v>
      </c>
      <c r="P29" s="21">
        <f t="shared" si="0"/>
        <v>17246.259574</v>
      </c>
      <c r="Q29" s="21">
        <f t="shared" si="1"/>
        <v>15590.65</v>
      </c>
      <c r="R29" s="11">
        <f t="shared" si="2"/>
        <v>16418.454786999999</v>
      </c>
      <c r="S29" s="11">
        <f t="shared" si="3"/>
        <v>1655.6095740000001</v>
      </c>
    </row>
    <row r="30" spans="1:19" x14ac:dyDescent="0.2">
      <c r="A30" t="s">
        <v>326</v>
      </c>
      <c r="B30" t="s">
        <v>0</v>
      </c>
      <c r="C30" t="s">
        <v>350</v>
      </c>
      <c r="D30">
        <v>24013</v>
      </c>
      <c r="E30" s="19">
        <v>30864</v>
      </c>
      <c r="F30" t="s">
        <v>379</v>
      </c>
      <c r="G30" t="s">
        <v>352</v>
      </c>
      <c r="H30" t="s">
        <v>8</v>
      </c>
      <c r="I30" t="s">
        <v>308</v>
      </c>
      <c r="J30" t="s">
        <v>331</v>
      </c>
      <c r="K30">
        <v>1</v>
      </c>
      <c r="L30" s="1">
        <v>57723.96</v>
      </c>
      <c r="M30" s="1">
        <v>41253.53</v>
      </c>
      <c r="N30" s="1">
        <v>16470.43</v>
      </c>
      <c r="O30" s="20">
        <v>3.0300000000000001E-2</v>
      </c>
      <c r="P30" s="21">
        <f t="shared" si="0"/>
        <v>18219.465988</v>
      </c>
      <c r="Q30" s="21">
        <f t="shared" si="1"/>
        <v>16470.43</v>
      </c>
      <c r="R30" s="11">
        <f t="shared" si="2"/>
        <v>17344.947994000002</v>
      </c>
      <c r="S30" s="11">
        <f t="shared" si="3"/>
        <v>1749.0359880000001</v>
      </c>
    </row>
    <row r="31" spans="1:19" x14ac:dyDescent="0.2">
      <c r="A31" t="s">
        <v>326</v>
      </c>
      <c r="B31" t="s">
        <v>0</v>
      </c>
      <c r="C31" t="s">
        <v>350</v>
      </c>
      <c r="D31">
        <v>15631</v>
      </c>
      <c r="E31" s="19">
        <v>30864</v>
      </c>
      <c r="F31" t="s">
        <v>380</v>
      </c>
      <c r="G31" t="s">
        <v>352</v>
      </c>
      <c r="H31" t="s">
        <v>8</v>
      </c>
      <c r="I31" t="s">
        <v>308</v>
      </c>
      <c r="J31" t="s">
        <v>331</v>
      </c>
      <c r="K31">
        <v>17</v>
      </c>
      <c r="L31" s="1">
        <v>119001.87</v>
      </c>
      <c r="M31" s="1">
        <v>85046.95</v>
      </c>
      <c r="N31" s="1">
        <v>33954.92</v>
      </c>
      <c r="O31" s="20">
        <v>3.0300000000000001E-2</v>
      </c>
      <c r="P31" s="21">
        <f t="shared" si="0"/>
        <v>37560.676660999998</v>
      </c>
      <c r="Q31" s="21">
        <f t="shared" si="1"/>
        <v>33954.92</v>
      </c>
      <c r="R31" s="11">
        <f t="shared" si="2"/>
        <v>35757.798330499994</v>
      </c>
      <c r="S31" s="11">
        <f t="shared" si="3"/>
        <v>3605.7566609999999</v>
      </c>
    </row>
    <row r="32" spans="1:19" x14ac:dyDescent="0.2">
      <c r="A32" t="s">
        <v>326</v>
      </c>
      <c r="B32" t="s">
        <v>0</v>
      </c>
      <c r="C32" t="s">
        <v>350</v>
      </c>
      <c r="D32">
        <v>4826</v>
      </c>
      <c r="E32" s="19">
        <v>30864</v>
      </c>
      <c r="F32" t="s">
        <v>381</v>
      </c>
      <c r="G32" t="s">
        <v>352</v>
      </c>
      <c r="H32" t="s">
        <v>8</v>
      </c>
      <c r="I32" t="s">
        <v>308</v>
      </c>
      <c r="J32" t="s">
        <v>331</v>
      </c>
      <c r="K32">
        <v>31</v>
      </c>
      <c r="L32" s="1">
        <v>215930.89</v>
      </c>
      <c r="M32" s="1">
        <v>154319.12</v>
      </c>
      <c r="N32" s="1">
        <v>61611.77</v>
      </c>
      <c r="O32" s="20">
        <v>3.0300000000000001E-2</v>
      </c>
      <c r="P32" s="21">
        <f t="shared" si="0"/>
        <v>68154.475966999991</v>
      </c>
      <c r="Q32" s="21">
        <f t="shared" si="1"/>
        <v>61611.77</v>
      </c>
      <c r="R32" s="11">
        <f t="shared" si="2"/>
        <v>64883.122983499998</v>
      </c>
      <c r="S32" s="11">
        <f t="shared" si="3"/>
        <v>6542.7059670000008</v>
      </c>
    </row>
    <row r="33" spans="1:19" x14ac:dyDescent="0.2">
      <c r="A33" t="s">
        <v>326</v>
      </c>
      <c r="B33" t="s">
        <v>0</v>
      </c>
      <c r="C33" t="s">
        <v>350</v>
      </c>
      <c r="D33">
        <v>51778</v>
      </c>
      <c r="E33" s="19">
        <v>33055</v>
      </c>
      <c r="F33" t="s">
        <v>382</v>
      </c>
      <c r="G33" t="s">
        <v>352</v>
      </c>
      <c r="H33" t="s">
        <v>18</v>
      </c>
      <c r="I33" t="s">
        <v>376</v>
      </c>
      <c r="J33" t="s">
        <v>331</v>
      </c>
      <c r="K33">
        <v>590</v>
      </c>
      <c r="L33" s="1">
        <v>1084.83</v>
      </c>
      <c r="M33" s="1">
        <v>636.66999999999996</v>
      </c>
      <c r="N33" s="1">
        <v>448.16</v>
      </c>
      <c r="O33" s="20">
        <v>2.81E-2</v>
      </c>
      <c r="P33" s="21">
        <f t="shared" si="0"/>
        <v>478.64372300000002</v>
      </c>
      <c r="Q33" s="21">
        <f t="shared" si="1"/>
        <v>448.16</v>
      </c>
      <c r="R33" s="11">
        <f t="shared" si="2"/>
        <v>463.4018615</v>
      </c>
      <c r="S33" s="11">
        <f t="shared" si="3"/>
        <v>30.483722999999998</v>
      </c>
    </row>
    <row r="34" spans="1:19" x14ac:dyDescent="0.2">
      <c r="A34" t="s">
        <v>326</v>
      </c>
      <c r="B34" t="s">
        <v>0</v>
      </c>
      <c r="C34" t="s">
        <v>350</v>
      </c>
      <c r="D34">
        <v>51431</v>
      </c>
      <c r="E34" s="19">
        <v>30864</v>
      </c>
      <c r="F34" t="s">
        <v>43</v>
      </c>
      <c r="G34" t="s">
        <v>352</v>
      </c>
      <c r="H34" t="s">
        <v>18</v>
      </c>
      <c r="I34" t="s">
        <v>308</v>
      </c>
      <c r="J34" t="s">
        <v>331</v>
      </c>
      <c r="K34">
        <v>10</v>
      </c>
      <c r="L34" s="1">
        <v>1728.25</v>
      </c>
      <c r="M34" s="1">
        <v>1268.43</v>
      </c>
      <c r="N34" s="1">
        <v>459.82</v>
      </c>
      <c r="O34" s="20">
        <v>2.81E-2</v>
      </c>
      <c r="P34" s="21">
        <f t="shared" si="0"/>
        <v>508.383825</v>
      </c>
      <c r="Q34" s="21">
        <f t="shared" si="1"/>
        <v>459.82</v>
      </c>
      <c r="R34" s="11">
        <f t="shared" si="2"/>
        <v>484.10191250000003</v>
      </c>
      <c r="S34" s="11">
        <f t="shared" si="3"/>
        <v>48.563825000000001</v>
      </c>
    </row>
    <row r="35" spans="1:19" x14ac:dyDescent="0.2">
      <c r="A35" t="s">
        <v>326</v>
      </c>
      <c r="B35" t="s">
        <v>0</v>
      </c>
      <c r="C35" t="s">
        <v>350</v>
      </c>
      <c r="D35">
        <v>17993518</v>
      </c>
      <c r="E35" s="19">
        <v>40591</v>
      </c>
      <c r="F35" t="s">
        <v>95</v>
      </c>
      <c r="G35" t="s">
        <v>352</v>
      </c>
      <c r="H35" t="s">
        <v>18</v>
      </c>
      <c r="I35" t="s">
        <v>383</v>
      </c>
      <c r="J35" t="s">
        <v>331</v>
      </c>
      <c r="K35">
        <v>1</v>
      </c>
      <c r="L35" s="1">
        <v>4223.18</v>
      </c>
      <c r="M35" s="1">
        <v>42.8</v>
      </c>
      <c r="N35" s="1">
        <v>4180.38</v>
      </c>
      <c r="O35" s="20">
        <v>2.81E-2</v>
      </c>
      <c r="P35" s="21">
        <f t="shared" si="0"/>
        <v>4299.0513579999997</v>
      </c>
      <c r="Q35" s="21">
        <f t="shared" si="1"/>
        <v>4180.38</v>
      </c>
      <c r="R35" s="11">
        <f t="shared" si="2"/>
        <v>4239.7156789999999</v>
      </c>
      <c r="S35" s="11">
        <f t="shared" si="3"/>
        <v>118.67135800000001</v>
      </c>
    </row>
    <row r="36" spans="1:19" x14ac:dyDescent="0.2">
      <c r="A36" t="s">
        <v>326</v>
      </c>
      <c r="B36" t="s">
        <v>0</v>
      </c>
      <c r="C36" t="s">
        <v>350</v>
      </c>
      <c r="D36">
        <v>51780</v>
      </c>
      <c r="E36" s="19">
        <v>33055</v>
      </c>
      <c r="F36" t="s">
        <v>384</v>
      </c>
      <c r="G36" t="s">
        <v>352</v>
      </c>
      <c r="H36" t="s">
        <v>18</v>
      </c>
      <c r="I36" t="s">
        <v>376</v>
      </c>
      <c r="J36" t="s">
        <v>331</v>
      </c>
      <c r="K36">
        <v>980</v>
      </c>
      <c r="L36" s="1">
        <v>4299.9399999999996</v>
      </c>
      <c r="M36" s="1">
        <v>2523.5700000000002</v>
      </c>
      <c r="N36" s="1">
        <v>1776.37</v>
      </c>
      <c r="O36" s="20">
        <v>2.81E-2</v>
      </c>
      <c r="P36" s="21">
        <f t="shared" si="0"/>
        <v>1897.198314</v>
      </c>
      <c r="Q36" s="21">
        <f t="shared" si="1"/>
        <v>1776.37</v>
      </c>
      <c r="R36" s="11">
        <f t="shared" si="2"/>
        <v>1836.7841570000001</v>
      </c>
      <c r="S36" s="11">
        <f t="shared" si="3"/>
        <v>120.82831399999999</v>
      </c>
    </row>
    <row r="37" spans="1:19" x14ac:dyDescent="0.2">
      <c r="A37" t="s">
        <v>326</v>
      </c>
      <c r="B37" t="s">
        <v>0</v>
      </c>
      <c r="C37" t="s">
        <v>350</v>
      </c>
      <c r="D37">
        <v>51433</v>
      </c>
      <c r="E37" s="19">
        <v>30864</v>
      </c>
      <c r="F37" t="s">
        <v>385</v>
      </c>
      <c r="G37" t="s">
        <v>352</v>
      </c>
      <c r="H37" t="s">
        <v>18</v>
      </c>
      <c r="I37" t="s">
        <v>308</v>
      </c>
      <c r="J37" t="s">
        <v>331</v>
      </c>
      <c r="K37">
        <v>325</v>
      </c>
      <c r="L37" s="1">
        <v>4684.6099999999997</v>
      </c>
      <c r="M37" s="1">
        <v>3438.21</v>
      </c>
      <c r="N37" s="1">
        <v>1246.4000000000001</v>
      </c>
      <c r="O37" s="20">
        <v>2.81E-2</v>
      </c>
      <c r="P37" s="21">
        <f t="shared" si="0"/>
        <v>1378.0375410000001</v>
      </c>
      <c r="Q37" s="21">
        <f t="shared" si="1"/>
        <v>1246.4000000000001</v>
      </c>
      <c r="R37" s="11">
        <f t="shared" si="2"/>
        <v>1312.2187705000001</v>
      </c>
      <c r="S37" s="11">
        <f t="shared" si="3"/>
        <v>131.637541</v>
      </c>
    </row>
    <row r="38" spans="1:19" x14ac:dyDescent="0.2">
      <c r="A38" t="s">
        <v>326</v>
      </c>
      <c r="B38" t="s">
        <v>0</v>
      </c>
      <c r="C38" t="s">
        <v>350</v>
      </c>
      <c r="D38">
        <v>5206</v>
      </c>
      <c r="E38" s="19">
        <v>30864</v>
      </c>
      <c r="F38" t="s">
        <v>386</v>
      </c>
      <c r="G38" t="s">
        <v>352</v>
      </c>
      <c r="H38" t="s">
        <v>18</v>
      </c>
      <c r="I38" t="s">
        <v>308</v>
      </c>
      <c r="J38" t="s">
        <v>331</v>
      </c>
      <c r="K38">
        <v>1</v>
      </c>
      <c r="L38" s="1">
        <v>4742.54</v>
      </c>
      <c r="M38" s="1">
        <v>3480.73</v>
      </c>
      <c r="N38" s="1">
        <v>1261.81</v>
      </c>
      <c r="O38" s="20">
        <v>2.81E-2</v>
      </c>
      <c r="P38" s="21">
        <f t="shared" si="0"/>
        <v>1395.075374</v>
      </c>
      <c r="Q38" s="21">
        <f t="shared" si="1"/>
        <v>1261.81</v>
      </c>
      <c r="R38" s="11">
        <f t="shared" si="2"/>
        <v>1328.442687</v>
      </c>
      <c r="S38" s="11">
        <f t="shared" si="3"/>
        <v>133.26537400000001</v>
      </c>
    </row>
    <row r="39" spans="1:19" x14ac:dyDescent="0.2">
      <c r="A39" t="s">
        <v>326</v>
      </c>
      <c r="B39" t="s">
        <v>0</v>
      </c>
      <c r="C39" t="s">
        <v>350</v>
      </c>
      <c r="D39">
        <v>5194</v>
      </c>
      <c r="E39" s="19">
        <v>30864</v>
      </c>
      <c r="F39" t="s">
        <v>387</v>
      </c>
      <c r="G39" t="s">
        <v>352</v>
      </c>
      <c r="H39" t="s">
        <v>18</v>
      </c>
      <c r="I39" t="s">
        <v>308</v>
      </c>
      <c r="J39" t="s">
        <v>331</v>
      </c>
      <c r="K39">
        <v>1</v>
      </c>
      <c r="L39" s="1">
        <v>8069.85</v>
      </c>
      <c r="M39" s="1">
        <v>5922.77</v>
      </c>
      <c r="N39" s="1">
        <v>2147.08</v>
      </c>
      <c r="O39" s="20">
        <v>2.81E-2</v>
      </c>
      <c r="P39" s="21">
        <f t="shared" si="0"/>
        <v>2373.8427849999998</v>
      </c>
      <c r="Q39" s="21">
        <f t="shared" si="1"/>
        <v>2147.08</v>
      </c>
      <c r="R39" s="11">
        <f t="shared" si="2"/>
        <v>2260.4613924999999</v>
      </c>
      <c r="S39" s="11">
        <f t="shared" si="3"/>
        <v>226.76278500000001</v>
      </c>
    </row>
    <row r="40" spans="1:19" x14ac:dyDescent="0.2">
      <c r="A40" t="s">
        <v>326</v>
      </c>
      <c r="B40" t="s">
        <v>0</v>
      </c>
      <c r="C40" t="s">
        <v>350</v>
      </c>
      <c r="D40">
        <v>51779</v>
      </c>
      <c r="E40" s="19">
        <v>33055</v>
      </c>
      <c r="F40" t="s">
        <v>388</v>
      </c>
      <c r="G40" t="s">
        <v>352</v>
      </c>
      <c r="H40" t="s">
        <v>18</v>
      </c>
      <c r="I40" t="s">
        <v>376</v>
      </c>
      <c r="J40" t="s">
        <v>331</v>
      </c>
      <c r="K40">
        <v>15</v>
      </c>
      <c r="L40" s="1">
        <v>14715.8</v>
      </c>
      <c r="M40" s="1">
        <v>8636.4699999999993</v>
      </c>
      <c r="N40" s="1">
        <v>6079.33</v>
      </c>
      <c r="O40" s="20">
        <v>2.81E-2</v>
      </c>
      <c r="P40" s="21">
        <f t="shared" si="0"/>
        <v>6492.8439799999996</v>
      </c>
      <c r="Q40" s="21">
        <f t="shared" si="1"/>
        <v>6079.33</v>
      </c>
      <c r="R40" s="11">
        <f t="shared" si="2"/>
        <v>6286.0869899999998</v>
      </c>
      <c r="S40" s="11">
        <f t="shared" si="3"/>
        <v>413.51398</v>
      </c>
    </row>
    <row r="41" spans="1:19" x14ac:dyDescent="0.2">
      <c r="A41" t="s">
        <v>326</v>
      </c>
      <c r="B41" t="s">
        <v>0</v>
      </c>
      <c r="C41" t="s">
        <v>350</v>
      </c>
      <c r="D41">
        <v>51432</v>
      </c>
      <c r="E41" s="19">
        <v>30864</v>
      </c>
      <c r="F41" t="s">
        <v>389</v>
      </c>
      <c r="G41" t="s">
        <v>352</v>
      </c>
      <c r="H41" t="s">
        <v>18</v>
      </c>
      <c r="I41" t="s">
        <v>308</v>
      </c>
      <c r="J41" t="s">
        <v>331</v>
      </c>
      <c r="K41">
        <v>88857</v>
      </c>
      <c r="L41" s="1">
        <v>20594.25</v>
      </c>
      <c r="M41" s="1">
        <v>15114.9</v>
      </c>
      <c r="N41" s="1">
        <v>5479.35</v>
      </c>
      <c r="O41" s="20">
        <v>2.81E-2</v>
      </c>
      <c r="P41" s="21">
        <f t="shared" si="0"/>
        <v>6058.0484250000009</v>
      </c>
      <c r="Q41" s="21">
        <f t="shared" si="1"/>
        <v>5479.35</v>
      </c>
      <c r="R41" s="11">
        <f t="shared" si="2"/>
        <v>5768.6992125000006</v>
      </c>
      <c r="S41" s="11">
        <f t="shared" si="3"/>
        <v>578.69842500000004</v>
      </c>
    </row>
    <row r="42" spans="1:19" x14ac:dyDescent="0.2">
      <c r="A42" t="s">
        <v>326</v>
      </c>
      <c r="B42" t="s">
        <v>0</v>
      </c>
      <c r="C42" t="s">
        <v>350</v>
      </c>
      <c r="D42">
        <v>51430</v>
      </c>
      <c r="E42" s="19">
        <v>30864</v>
      </c>
      <c r="F42" t="s">
        <v>102</v>
      </c>
      <c r="G42" t="s">
        <v>352</v>
      </c>
      <c r="H42" t="s">
        <v>18</v>
      </c>
      <c r="I42" t="s">
        <v>308</v>
      </c>
      <c r="J42" t="s">
        <v>331</v>
      </c>
      <c r="K42">
        <v>146850</v>
      </c>
      <c r="L42" s="1">
        <v>229847.67999999999</v>
      </c>
      <c r="M42" s="1">
        <v>168693.96</v>
      </c>
      <c r="N42" s="1">
        <v>61153.72</v>
      </c>
      <c r="O42" s="20">
        <v>2.81E-2</v>
      </c>
      <c r="P42" s="21">
        <f t="shared" si="0"/>
        <v>67612.439807999996</v>
      </c>
      <c r="Q42" s="21">
        <f t="shared" si="1"/>
        <v>61153.72</v>
      </c>
      <c r="R42" s="11">
        <f t="shared" si="2"/>
        <v>64383.079903999998</v>
      </c>
      <c r="S42" s="11">
        <f t="shared" si="3"/>
        <v>6458.7198079999998</v>
      </c>
    </row>
    <row r="43" spans="1:19" x14ac:dyDescent="0.2">
      <c r="N43" s="2">
        <f>SUM(N7:N42)</f>
        <v>362316.87000000011</v>
      </c>
      <c r="P43" s="21">
        <f>SUM(P7:P42)</f>
        <v>393750.521305</v>
      </c>
      <c r="Q43" s="21">
        <f>SUM(Q7:Q42)</f>
        <v>362316.87000000011</v>
      </c>
      <c r="R43" s="13">
        <f>SUM(R7:R42)</f>
        <v>378033.69565249991</v>
      </c>
      <c r="S43" s="13">
        <f>SUM(S7:S42)</f>
        <v>31433.651304999999</v>
      </c>
    </row>
    <row r="45" spans="1:19" x14ac:dyDescent="0.2">
      <c r="J45">
        <v>2011</v>
      </c>
      <c r="L45" s="2">
        <f>SUM(L7:L44)</f>
        <v>1099858.55</v>
      </c>
      <c r="M45" s="2">
        <f>SUM(M7:M44)</f>
        <v>737541.67999999993</v>
      </c>
      <c r="N45" s="2">
        <f>L45-M45</f>
        <v>362316.87000000011</v>
      </c>
      <c r="P45" s="30">
        <v>40908</v>
      </c>
      <c r="Q45" s="30">
        <v>41274</v>
      </c>
      <c r="R45" s="9" t="s">
        <v>533</v>
      </c>
    </row>
    <row r="46" spans="1:19" x14ac:dyDescent="0.2">
      <c r="J46">
        <v>2012</v>
      </c>
      <c r="L46" s="2">
        <f>L45</f>
        <v>1099858.55</v>
      </c>
      <c r="M46" s="2">
        <f>M45+S43</f>
        <v>768975.33130499988</v>
      </c>
      <c r="N46" s="2">
        <f>L46-M46</f>
        <v>330883.21869500016</v>
      </c>
      <c r="O46" s="13">
        <f>S43</f>
        <v>31433.651304999999</v>
      </c>
      <c r="R46" s="9" t="s">
        <v>534</v>
      </c>
    </row>
    <row r="47" spans="1:19" x14ac:dyDescent="0.2">
      <c r="P47" s="13">
        <f>+Q43</f>
        <v>362316.87000000011</v>
      </c>
      <c r="Q47" s="13">
        <f>+Q43-S43</f>
        <v>330883.21869500011</v>
      </c>
      <c r="R47" s="11">
        <f>+(P47+Q47)/2</f>
        <v>346600.04434750008</v>
      </c>
    </row>
  </sheetData>
  <mergeCells count="1">
    <mergeCell ref="P5:Q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20"/>
  <sheetViews>
    <sheetView topLeftCell="G1" workbookViewId="0">
      <selection activeCell="O16" sqref="O16"/>
    </sheetView>
  </sheetViews>
  <sheetFormatPr defaultRowHeight="12.75" x14ac:dyDescent="0.2"/>
  <cols>
    <col min="1" max="1" width="7.5703125" customWidth="1"/>
    <col min="2" max="2" width="19.85546875" bestFit="1" customWidth="1"/>
    <col min="3" max="3" width="41.28515625" bestFit="1" customWidth="1"/>
    <col min="4" max="4" width="8" customWidth="1"/>
    <col min="5" max="5" width="18" bestFit="1" customWidth="1"/>
    <col min="6" max="6" width="32.42578125" bestFit="1" customWidth="1"/>
    <col min="7" max="7" width="16.140625" bestFit="1" customWidth="1"/>
    <col min="8" max="8" width="33" bestFit="1" customWidth="1"/>
    <col min="9" max="9" width="6.7109375" customWidth="1"/>
    <col min="10" max="11" width="7.5703125" customWidth="1"/>
    <col min="12" max="12" width="11.28515625" bestFit="1" customWidth="1"/>
    <col min="13" max="13" width="16.5703125" bestFit="1" customWidth="1"/>
    <col min="14" max="14" width="15" bestFit="1" customWidth="1"/>
    <col min="15" max="15" width="12.5703125" bestFit="1" customWidth="1"/>
    <col min="16" max="17" width="10.140625" bestFit="1" customWidth="1"/>
    <col min="18" max="18" width="13.28515625" bestFit="1" customWidth="1"/>
    <col min="19" max="19" width="12.5703125" bestFit="1" customWidth="1"/>
  </cols>
  <sheetData>
    <row r="1" spans="1:19" x14ac:dyDescent="0.2">
      <c r="A1" t="s">
        <v>262</v>
      </c>
      <c r="C1" s="9" t="s">
        <v>263</v>
      </c>
      <c r="D1" s="9" t="s">
        <v>264</v>
      </c>
      <c r="E1" s="9" t="s">
        <v>265</v>
      </c>
      <c r="F1" s="9" t="s">
        <v>266</v>
      </c>
      <c r="G1" s="9" t="s">
        <v>267</v>
      </c>
    </row>
    <row r="2" spans="1:19" x14ac:dyDescent="0.2">
      <c r="A2" t="s">
        <v>277</v>
      </c>
      <c r="B2" t="s">
        <v>278</v>
      </c>
      <c r="C2" s="10">
        <v>115</v>
      </c>
      <c r="D2" s="10" t="s">
        <v>279</v>
      </c>
      <c r="E2" s="10">
        <v>14</v>
      </c>
      <c r="F2">
        <v>2.44</v>
      </c>
      <c r="G2">
        <f>+F2</f>
        <v>2.44</v>
      </c>
      <c r="S2" s="15" t="s">
        <v>292</v>
      </c>
    </row>
    <row r="3" spans="1:19" x14ac:dyDescent="0.2">
      <c r="O3" s="15" t="s">
        <v>296</v>
      </c>
      <c r="P3" s="58" t="s">
        <v>322</v>
      </c>
      <c r="Q3" s="58"/>
      <c r="R3" s="15" t="s">
        <v>323</v>
      </c>
      <c r="S3" s="15" t="s">
        <v>296</v>
      </c>
    </row>
    <row r="4" spans="1:19" x14ac:dyDescent="0.2">
      <c r="B4" t="s">
        <v>190</v>
      </c>
      <c r="C4" t="s">
        <v>193</v>
      </c>
      <c r="D4" t="s">
        <v>297</v>
      </c>
      <c r="E4" s="14" t="s">
        <v>298</v>
      </c>
      <c r="F4" t="s">
        <v>195</v>
      </c>
      <c r="G4" t="s">
        <v>299</v>
      </c>
      <c r="H4" t="s">
        <v>191</v>
      </c>
      <c r="I4" t="s">
        <v>300</v>
      </c>
      <c r="J4" t="s">
        <v>196</v>
      </c>
      <c r="K4" t="s">
        <v>197</v>
      </c>
      <c r="L4" s="1" t="s">
        <v>198</v>
      </c>
      <c r="M4" s="1" t="s">
        <v>199</v>
      </c>
      <c r="N4" s="1" t="s">
        <v>200</v>
      </c>
      <c r="O4" s="16" t="s">
        <v>324</v>
      </c>
      <c r="P4" s="17">
        <v>40544</v>
      </c>
      <c r="Q4" s="17">
        <v>40908</v>
      </c>
      <c r="R4" s="25" t="s">
        <v>325</v>
      </c>
      <c r="S4" s="15" t="s">
        <v>302</v>
      </c>
    </row>
    <row r="5" spans="1:19" x14ac:dyDescent="0.2">
      <c r="A5" t="s">
        <v>390</v>
      </c>
      <c r="B5" t="s">
        <v>0</v>
      </c>
      <c r="C5" t="s">
        <v>391</v>
      </c>
      <c r="D5">
        <v>51853</v>
      </c>
      <c r="E5" s="19">
        <v>34151</v>
      </c>
      <c r="F5" t="s">
        <v>392</v>
      </c>
      <c r="G5" t="s">
        <v>393</v>
      </c>
      <c r="H5" t="s">
        <v>1</v>
      </c>
      <c r="I5" t="s">
        <v>394</v>
      </c>
      <c r="J5" t="s">
        <v>331</v>
      </c>
      <c r="K5">
        <v>1</v>
      </c>
      <c r="L5" s="1">
        <v>278679.73</v>
      </c>
      <c r="M5" s="1">
        <v>135712.53</v>
      </c>
      <c r="N5" s="1">
        <v>142967.20000000001</v>
      </c>
      <c r="O5" s="20">
        <v>8.9999999999999993E-3</v>
      </c>
      <c r="P5" s="13">
        <f>+N5+S5</f>
        <v>150506.20000000001</v>
      </c>
      <c r="Q5" s="11">
        <f>+N5</f>
        <v>142967.20000000001</v>
      </c>
      <c r="R5" s="11">
        <f>+(P5+Q5)/2</f>
        <v>146736.70000000001</v>
      </c>
      <c r="S5" s="11">
        <v>7539</v>
      </c>
    </row>
    <row r="6" spans="1:19" x14ac:dyDescent="0.2">
      <c r="A6" t="s">
        <v>390</v>
      </c>
      <c r="B6" t="s">
        <v>0</v>
      </c>
      <c r="C6" t="s">
        <v>391</v>
      </c>
      <c r="D6">
        <v>51873</v>
      </c>
      <c r="E6" s="19">
        <v>34151</v>
      </c>
      <c r="F6" t="s">
        <v>395</v>
      </c>
      <c r="G6" t="s">
        <v>393</v>
      </c>
      <c r="H6" t="s">
        <v>8</v>
      </c>
      <c r="I6" t="s">
        <v>394</v>
      </c>
      <c r="J6" t="s">
        <v>331</v>
      </c>
      <c r="K6">
        <v>2</v>
      </c>
      <c r="L6" s="1">
        <v>1491.32</v>
      </c>
      <c r="M6" s="1">
        <v>732.3</v>
      </c>
      <c r="N6" s="1">
        <v>759.02</v>
      </c>
      <c r="O6" s="20">
        <v>3.0300000000000001E-2</v>
      </c>
      <c r="P6" s="13">
        <f t="shared" ref="P6:P15" si="0">+N6+S6</f>
        <v>804.206996</v>
      </c>
      <c r="Q6" s="11">
        <f t="shared" ref="Q6:Q15" si="1">+N6</f>
        <v>759.02</v>
      </c>
      <c r="R6" s="11">
        <f t="shared" ref="R6:R16" si="2">+(P6+Q6)/2</f>
        <v>781.61349799999994</v>
      </c>
      <c r="S6" s="11">
        <f>+L6*O6</f>
        <v>45.186996000000001</v>
      </c>
    </row>
    <row r="7" spans="1:19" x14ac:dyDescent="0.2">
      <c r="A7" t="s">
        <v>390</v>
      </c>
      <c r="B7" t="s">
        <v>0</v>
      </c>
      <c r="C7" t="s">
        <v>391</v>
      </c>
      <c r="D7">
        <v>51872</v>
      </c>
      <c r="E7" s="19">
        <v>34151</v>
      </c>
      <c r="F7" t="s">
        <v>396</v>
      </c>
      <c r="G7" t="s">
        <v>393</v>
      </c>
      <c r="H7" t="s">
        <v>8</v>
      </c>
      <c r="I7" t="s">
        <v>394</v>
      </c>
      <c r="J7" t="s">
        <v>331</v>
      </c>
      <c r="K7">
        <v>1</v>
      </c>
      <c r="L7" s="1">
        <v>9130.44</v>
      </c>
      <c r="M7" s="1">
        <v>4483.4399999999996</v>
      </c>
      <c r="N7" s="1">
        <v>4647</v>
      </c>
      <c r="O7" s="20">
        <v>3.0300000000000001E-2</v>
      </c>
      <c r="P7" s="13">
        <f t="shared" si="0"/>
        <v>4923.6523319999997</v>
      </c>
      <c r="Q7" s="11">
        <f t="shared" si="1"/>
        <v>4647</v>
      </c>
      <c r="R7" s="11">
        <f t="shared" si="2"/>
        <v>4785.3261659999998</v>
      </c>
      <c r="S7" s="11">
        <f t="shared" ref="S7:S15" si="3">+L7*O7</f>
        <v>276.652332</v>
      </c>
    </row>
    <row r="8" spans="1:19" x14ac:dyDescent="0.2">
      <c r="A8" t="s">
        <v>390</v>
      </c>
      <c r="B8" t="s">
        <v>0</v>
      </c>
      <c r="C8" t="s">
        <v>391</v>
      </c>
      <c r="D8">
        <v>15496</v>
      </c>
      <c r="E8" s="19">
        <v>34151</v>
      </c>
      <c r="F8" t="s">
        <v>397</v>
      </c>
      <c r="G8" t="s">
        <v>393</v>
      </c>
      <c r="H8" t="s">
        <v>8</v>
      </c>
      <c r="I8" t="s">
        <v>394</v>
      </c>
      <c r="J8" t="s">
        <v>331</v>
      </c>
      <c r="K8">
        <v>1</v>
      </c>
      <c r="L8" s="1">
        <v>10027.120000000001</v>
      </c>
      <c r="M8" s="1">
        <v>4923.75</v>
      </c>
      <c r="N8" s="1">
        <v>5103.37</v>
      </c>
      <c r="O8" s="20">
        <v>3.0300000000000001E-2</v>
      </c>
      <c r="P8" s="13">
        <f t="shared" si="0"/>
        <v>5407.1917359999998</v>
      </c>
      <c r="Q8" s="11">
        <f t="shared" si="1"/>
        <v>5103.37</v>
      </c>
      <c r="R8" s="11">
        <f t="shared" si="2"/>
        <v>5255.2808679999998</v>
      </c>
      <c r="S8" s="11">
        <f t="shared" si="3"/>
        <v>303.82173600000004</v>
      </c>
    </row>
    <row r="9" spans="1:19" x14ac:dyDescent="0.2">
      <c r="A9" t="s">
        <v>390</v>
      </c>
      <c r="B9" t="s">
        <v>0</v>
      </c>
      <c r="C9" t="s">
        <v>391</v>
      </c>
      <c r="D9">
        <v>24586</v>
      </c>
      <c r="E9" s="19">
        <v>34151</v>
      </c>
      <c r="F9" t="s">
        <v>398</v>
      </c>
      <c r="G9" t="s">
        <v>393</v>
      </c>
      <c r="H9" t="s">
        <v>8</v>
      </c>
      <c r="I9" t="s">
        <v>394</v>
      </c>
      <c r="J9" t="s">
        <v>331</v>
      </c>
      <c r="K9">
        <v>1</v>
      </c>
      <c r="L9" s="1">
        <v>11543.04</v>
      </c>
      <c r="M9" s="1">
        <v>5668.13</v>
      </c>
      <c r="N9" s="1">
        <v>5874.91</v>
      </c>
      <c r="O9" s="20">
        <v>3.0300000000000001E-2</v>
      </c>
      <c r="P9" s="13">
        <f t="shared" si="0"/>
        <v>6224.6641119999995</v>
      </c>
      <c r="Q9" s="11">
        <f t="shared" si="1"/>
        <v>5874.91</v>
      </c>
      <c r="R9" s="11">
        <f t="shared" si="2"/>
        <v>6049.7870559999992</v>
      </c>
      <c r="S9" s="11">
        <f t="shared" si="3"/>
        <v>349.75411200000002</v>
      </c>
    </row>
    <row r="10" spans="1:19" x14ac:dyDescent="0.2">
      <c r="A10" t="s">
        <v>390</v>
      </c>
      <c r="B10" t="s">
        <v>0</v>
      </c>
      <c r="C10" t="s">
        <v>391</v>
      </c>
      <c r="D10">
        <v>15495</v>
      </c>
      <c r="E10" s="19">
        <v>34151</v>
      </c>
      <c r="F10" t="s">
        <v>399</v>
      </c>
      <c r="G10" t="s">
        <v>393</v>
      </c>
      <c r="H10" t="s">
        <v>8</v>
      </c>
      <c r="I10" t="s">
        <v>394</v>
      </c>
      <c r="J10" t="s">
        <v>331</v>
      </c>
      <c r="K10">
        <v>1</v>
      </c>
      <c r="L10" s="1">
        <v>11765.74</v>
      </c>
      <c r="M10" s="1">
        <v>5777.48</v>
      </c>
      <c r="N10" s="1">
        <v>5988.26</v>
      </c>
      <c r="O10" s="20">
        <v>3.0300000000000001E-2</v>
      </c>
      <c r="P10" s="13">
        <f t="shared" si="0"/>
        <v>6344.7619220000006</v>
      </c>
      <c r="Q10" s="11">
        <f t="shared" si="1"/>
        <v>5988.26</v>
      </c>
      <c r="R10" s="11">
        <f t="shared" si="2"/>
        <v>6166.510961</v>
      </c>
      <c r="S10" s="11">
        <f t="shared" si="3"/>
        <v>356.50192199999998</v>
      </c>
    </row>
    <row r="11" spans="1:19" x14ac:dyDescent="0.2">
      <c r="A11" t="s">
        <v>390</v>
      </c>
      <c r="B11" t="s">
        <v>0</v>
      </c>
      <c r="C11" t="s">
        <v>391</v>
      </c>
      <c r="D11">
        <v>4645</v>
      </c>
      <c r="E11" s="19">
        <v>34151</v>
      </c>
      <c r="F11" t="s">
        <v>400</v>
      </c>
      <c r="G11" t="s">
        <v>393</v>
      </c>
      <c r="H11" t="s">
        <v>8</v>
      </c>
      <c r="I11" t="s">
        <v>394</v>
      </c>
      <c r="J11" t="s">
        <v>331</v>
      </c>
      <c r="K11">
        <v>1</v>
      </c>
      <c r="L11" s="1">
        <v>12962.01</v>
      </c>
      <c r="M11" s="1">
        <v>6364.9</v>
      </c>
      <c r="N11" s="1">
        <v>6597.11</v>
      </c>
      <c r="O11" s="20">
        <v>3.0300000000000001E-2</v>
      </c>
      <c r="P11" s="13">
        <f t="shared" si="0"/>
        <v>6989.8589029999994</v>
      </c>
      <c r="Q11" s="11">
        <f t="shared" si="1"/>
        <v>6597.11</v>
      </c>
      <c r="R11" s="11">
        <f t="shared" si="2"/>
        <v>6793.4844514999995</v>
      </c>
      <c r="S11" s="11">
        <f t="shared" si="3"/>
        <v>392.74890300000004</v>
      </c>
    </row>
    <row r="12" spans="1:19" x14ac:dyDescent="0.2">
      <c r="A12" t="s">
        <v>390</v>
      </c>
      <c r="B12" t="s">
        <v>0</v>
      </c>
      <c r="C12" t="s">
        <v>391</v>
      </c>
      <c r="D12">
        <v>24333</v>
      </c>
      <c r="E12" s="19">
        <v>34151</v>
      </c>
      <c r="F12" t="s">
        <v>401</v>
      </c>
      <c r="G12" t="s">
        <v>393</v>
      </c>
      <c r="H12" t="s">
        <v>8</v>
      </c>
      <c r="I12" t="s">
        <v>394</v>
      </c>
      <c r="J12" t="s">
        <v>331</v>
      </c>
      <c r="K12">
        <v>1</v>
      </c>
      <c r="L12" s="1">
        <v>16575.259999999998</v>
      </c>
      <c r="M12" s="1">
        <v>8139.17</v>
      </c>
      <c r="N12" s="1">
        <v>8436.09</v>
      </c>
      <c r="O12" s="20">
        <v>3.0300000000000001E-2</v>
      </c>
      <c r="P12" s="13">
        <f t="shared" si="0"/>
        <v>8938.3203780000003</v>
      </c>
      <c r="Q12" s="11">
        <f t="shared" si="1"/>
        <v>8436.09</v>
      </c>
      <c r="R12" s="11">
        <f t="shared" si="2"/>
        <v>8687.2051890000002</v>
      </c>
      <c r="S12" s="11">
        <f t="shared" si="3"/>
        <v>502.23037799999997</v>
      </c>
    </row>
    <row r="13" spans="1:19" x14ac:dyDescent="0.2">
      <c r="A13" t="s">
        <v>390</v>
      </c>
      <c r="B13" t="s">
        <v>0</v>
      </c>
      <c r="C13" t="s">
        <v>391</v>
      </c>
      <c r="D13">
        <v>51871</v>
      </c>
      <c r="E13" s="19">
        <v>34151</v>
      </c>
      <c r="F13" t="s">
        <v>402</v>
      </c>
      <c r="G13" t="s">
        <v>393</v>
      </c>
      <c r="H13" t="s">
        <v>8</v>
      </c>
      <c r="I13" t="s">
        <v>394</v>
      </c>
      <c r="J13" t="s">
        <v>331</v>
      </c>
      <c r="K13">
        <v>100</v>
      </c>
      <c r="L13" s="1">
        <v>38297.85</v>
      </c>
      <c r="M13" s="1">
        <v>18805.89</v>
      </c>
      <c r="N13" s="1">
        <v>19491.96</v>
      </c>
      <c r="O13" s="20">
        <v>3.0300000000000001E-2</v>
      </c>
      <c r="P13" s="13">
        <f t="shared" si="0"/>
        <v>20652.384855</v>
      </c>
      <c r="Q13" s="11">
        <f t="shared" si="1"/>
        <v>19491.96</v>
      </c>
      <c r="R13" s="11">
        <f t="shared" si="2"/>
        <v>20072.172427500002</v>
      </c>
      <c r="S13" s="11">
        <f t="shared" si="3"/>
        <v>1160.424855</v>
      </c>
    </row>
    <row r="14" spans="1:19" x14ac:dyDescent="0.2">
      <c r="A14" t="s">
        <v>390</v>
      </c>
      <c r="B14" t="s">
        <v>0</v>
      </c>
      <c r="C14" t="s">
        <v>391</v>
      </c>
      <c r="D14">
        <v>51887</v>
      </c>
      <c r="E14" s="19">
        <v>34151</v>
      </c>
      <c r="F14" t="s">
        <v>403</v>
      </c>
      <c r="G14" t="s">
        <v>393</v>
      </c>
      <c r="H14" t="s">
        <v>18</v>
      </c>
      <c r="I14" t="s">
        <v>394</v>
      </c>
      <c r="J14" t="s">
        <v>331</v>
      </c>
      <c r="K14">
        <v>1</v>
      </c>
      <c r="L14" s="1">
        <v>43690.32</v>
      </c>
      <c r="M14" s="1">
        <v>21944.54</v>
      </c>
      <c r="N14" s="1">
        <v>21745.78</v>
      </c>
      <c r="O14" s="20">
        <v>2.81E-2</v>
      </c>
      <c r="P14" s="13">
        <f t="shared" si="0"/>
        <v>22973.477992</v>
      </c>
      <c r="Q14" s="11">
        <f t="shared" si="1"/>
        <v>21745.78</v>
      </c>
      <c r="R14" s="11">
        <f t="shared" si="2"/>
        <v>22359.628995999999</v>
      </c>
      <c r="S14" s="11">
        <f t="shared" si="3"/>
        <v>1227.6979919999999</v>
      </c>
    </row>
    <row r="15" spans="1:19" x14ac:dyDescent="0.2">
      <c r="A15" t="s">
        <v>390</v>
      </c>
      <c r="B15" t="s">
        <v>0</v>
      </c>
      <c r="C15" t="s">
        <v>391</v>
      </c>
      <c r="D15">
        <v>51888</v>
      </c>
      <c r="E15" s="19">
        <v>34151</v>
      </c>
      <c r="F15" t="s">
        <v>404</v>
      </c>
      <c r="G15" t="s">
        <v>393</v>
      </c>
      <c r="H15" t="s">
        <v>18</v>
      </c>
      <c r="I15" t="s">
        <v>394</v>
      </c>
      <c r="J15" t="s">
        <v>331</v>
      </c>
      <c r="K15">
        <v>52961</v>
      </c>
      <c r="L15" s="1">
        <v>46040.49</v>
      </c>
      <c r="M15" s="1">
        <v>23124.97</v>
      </c>
      <c r="N15" s="1">
        <v>22915.52</v>
      </c>
      <c r="O15" s="20">
        <v>2.81E-2</v>
      </c>
      <c r="P15" s="13">
        <f t="shared" si="0"/>
        <v>24209.257769</v>
      </c>
      <c r="Q15" s="11">
        <f t="shared" si="1"/>
        <v>22915.52</v>
      </c>
      <c r="R15" s="11">
        <f t="shared" si="2"/>
        <v>23562.3888845</v>
      </c>
      <c r="S15" s="11">
        <f t="shared" si="3"/>
        <v>1293.7377689999998</v>
      </c>
    </row>
    <row r="16" spans="1:19" x14ac:dyDescent="0.2">
      <c r="N16" s="2">
        <f>SUM(N5:N15)</f>
        <v>244526.21999999997</v>
      </c>
      <c r="P16" s="13">
        <f>SUM(P5:P15)</f>
        <v>257973.976995</v>
      </c>
      <c r="Q16" s="13">
        <f>SUM(Q5:Q15)</f>
        <v>244526.21999999997</v>
      </c>
      <c r="R16" s="11">
        <f t="shared" si="2"/>
        <v>251250.0984975</v>
      </c>
      <c r="S16" s="13">
        <f>SUM(S5:S15)</f>
        <v>13447.756994999998</v>
      </c>
    </row>
    <row r="18" spans="10:18" x14ac:dyDescent="0.2">
      <c r="J18">
        <v>2011</v>
      </c>
      <c r="L18" s="2">
        <f>SUM(L5:L17)</f>
        <v>480203.31999999995</v>
      </c>
      <c r="M18" s="2">
        <f>SUM(M5:M17)</f>
        <v>235677.10000000003</v>
      </c>
      <c r="N18" s="2">
        <f>L18-M18</f>
        <v>244526.21999999991</v>
      </c>
      <c r="P18" s="30">
        <v>40908</v>
      </c>
      <c r="Q18" s="30">
        <v>41274</v>
      </c>
      <c r="R18" s="9" t="s">
        <v>533</v>
      </c>
    </row>
    <row r="19" spans="10:18" x14ac:dyDescent="0.2">
      <c r="J19">
        <v>2012</v>
      </c>
      <c r="L19" s="2">
        <f>L18</f>
        <v>480203.31999999995</v>
      </c>
      <c r="M19" s="2">
        <f>M18+S16</f>
        <v>249124.85699500004</v>
      </c>
      <c r="N19" s="2">
        <f>L19-M19</f>
        <v>231078.46300499991</v>
      </c>
      <c r="O19" s="13">
        <f>S16</f>
        <v>13447.756994999998</v>
      </c>
      <c r="R19" s="9" t="s">
        <v>534</v>
      </c>
    </row>
    <row r="20" spans="10:18" x14ac:dyDescent="0.2">
      <c r="P20" s="13">
        <f>+Q16</f>
        <v>244526.21999999997</v>
      </c>
      <c r="Q20" s="13">
        <f>+Q16-S16</f>
        <v>231078.46300499997</v>
      </c>
      <c r="R20" s="11">
        <f>+(P20+Q20)/2</f>
        <v>237802.34150249997</v>
      </c>
    </row>
  </sheetData>
  <mergeCells count="1">
    <mergeCell ref="P3:Q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17"/>
  <sheetViews>
    <sheetView topLeftCell="H1" workbookViewId="0">
      <selection activeCell="O11" sqref="O11"/>
    </sheetView>
  </sheetViews>
  <sheetFormatPr defaultRowHeight="12.75" x14ac:dyDescent="0.2"/>
  <cols>
    <col min="1" max="1" width="8.28515625" customWidth="1"/>
    <col min="2" max="2" width="19.85546875" bestFit="1" customWidth="1"/>
    <col min="3" max="3" width="62.28515625" bestFit="1" customWidth="1"/>
    <col min="4" max="4" width="8" customWidth="1"/>
    <col min="5" max="5" width="18" bestFit="1" customWidth="1"/>
    <col min="6" max="6" width="31.5703125" bestFit="1" customWidth="1"/>
    <col min="7" max="7" width="33.28515625" bestFit="1" customWidth="1"/>
    <col min="8" max="8" width="33" bestFit="1" customWidth="1"/>
    <col min="9" max="9" width="6.7109375" customWidth="1"/>
    <col min="10" max="11" width="7.5703125" customWidth="1"/>
    <col min="12" max="12" width="10.7109375" bestFit="1" customWidth="1"/>
    <col min="13" max="13" width="16.5703125" bestFit="1" customWidth="1"/>
    <col min="14" max="14" width="15" bestFit="1" customWidth="1"/>
    <col min="15" max="15" width="12.5703125" bestFit="1" customWidth="1"/>
    <col min="16" max="17" width="10.140625" bestFit="1" customWidth="1"/>
    <col min="18" max="18" width="13.28515625" bestFit="1" customWidth="1"/>
    <col min="19" max="19" width="12.5703125" bestFit="1" customWidth="1"/>
  </cols>
  <sheetData>
    <row r="1" spans="1:19" x14ac:dyDescent="0.2">
      <c r="A1" t="s">
        <v>262</v>
      </c>
      <c r="C1" s="9" t="s">
        <v>263</v>
      </c>
      <c r="D1" s="9" t="s">
        <v>264</v>
      </c>
      <c r="E1" s="9" t="s">
        <v>265</v>
      </c>
      <c r="F1" s="9" t="s">
        <v>266</v>
      </c>
      <c r="G1" s="9" t="s">
        <v>267</v>
      </c>
    </row>
    <row r="2" spans="1:19" x14ac:dyDescent="0.2">
      <c r="A2" t="s">
        <v>275</v>
      </c>
      <c r="B2" t="s">
        <v>240</v>
      </c>
      <c r="C2" s="10">
        <v>115</v>
      </c>
      <c r="D2" s="10" t="s">
        <v>276</v>
      </c>
      <c r="E2" s="10">
        <v>2</v>
      </c>
      <c r="F2">
        <v>0.38</v>
      </c>
      <c r="G2">
        <f>+F2</f>
        <v>0.38</v>
      </c>
    </row>
    <row r="3" spans="1:19" x14ac:dyDescent="0.2">
      <c r="S3" s="15" t="s">
        <v>292</v>
      </c>
    </row>
    <row r="4" spans="1:19" x14ac:dyDescent="0.2">
      <c r="O4" s="15" t="s">
        <v>296</v>
      </c>
      <c r="P4" s="58" t="s">
        <v>322</v>
      </c>
      <c r="Q4" s="58"/>
      <c r="R4" s="15" t="s">
        <v>323</v>
      </c>
      <c r="S4" s="15" t="s">
        <v>296</v>
      </c>
    </row>
    <row r="5" spans="1:19" x14ac:dyDescent="0.2">
      <c r="B5" t="s">
        <v>190</v>
      </c>
      <c r="C5" t="s">
        <v>193</v>
      </c>
      <c r="D5" t="s">
        <v>297</v>
      </c>
      <c r="E5" s="14" t="s">
        <v>298</v>
      </c>
      <c r="F5" t="s">
        <v>195</v>
      </c>
      <c r="G5" t="s">
        <v>299</v>
      </c>
      <c r="H5" t="s">
        <v>191</v>
      </c>
      <c r="I5" t="s">
        <v>300</v>
      </c>
      <c r="J5" t="s">
        <v>196</v>
      </c>
      <c r="K5" t="s">
        <v>197</v>
      </c>
      <c r="L5" s="1" t="s">
        <v>198</v>
      </c>
      <c r="M5" s="1" t="s">
        <v>199</v>
      </c>
      <c r="N5" s="1" t="s">
        <v>200</v>
      </c>
      <c r="O5" s="16" t="s">
        <v>324</v>
      </c>
      <c r="P5" s="17">
        <v>40544</v>
      </c>
      <c r="Q5" s="17">
        <v>40908</v>
      </c>
      <c r="R5" s="18" t="s">
        <v>325</v>
      </c>
      <c r="S5" s="15" t="s">
        <v>302</v>
      </c>
    </row>
    <row r="6" spans="1:19" x14ac:dyDescent="0.2">
      <c r="A6" t="s">
        <v>405</v>
      </c>
      <c r="B6" t="s">
        <v>0</v>
      </c>
      <c r="C6" t="s">
        <v>406</v>
      </c>
      <c r="D6">
        <v>50399</v>
      </c>
      <c r="E6" s="19">
        <v>28307</v>
      </c>
      <c r="F6" t="s">
        <v>407</v>
      </c>
      <c r="G6" t="s">
        <v>408</v>
      </c>
      <c r="H6" t="s">
        <v>8</v>
      </c>
      <c r="I6" t="s">
        <v>409</v>
      </c>
      <c r="J6" t="s">
        <v>331</v>
      </c>
      <c r="K6">
        <v>0</v>
      </c>
      <c r="L6" s="1">
        <v>419.24</v>
      </c>
      <c r="M6" s="1">
        <v>352.94</v>
      </c>
      <c r="N6" s="1">
        <v>66.3</v>
      </c>
      <c r="O6" s="20">
        <v>3.0300000000000001E-2</v>
      </c>
      <c r="P6" s="11">
        <f>+N6+S6</f>
        <v>79.002972</v>
      </c>
      <c r="Q6" s="11">
        <f>+N6</f>
        <v>66.3</v>
      </c>
      <c r="R6" s="11">
        <f>+(P6+Q6)/2</f>
        <v>72.651486000000006</v>
      </c>
      <c r="S6" s="11">
        <f>+L6*O6</f>
        <v>12.702972000000001</v>
      </c>
    </row>
    <row r="7" spans="1:19" x14ac:dyDescent="0.2">
      <c r="A7" t="s">
        <v>405</v>
      </c>
      <c r="B7" t="s">
        <v>0</v>
      </c>
      <c r="C7" t="s">
        <v>406</v>
      </c>
      <c r="D7">
        <v>50397</v>
      </c>
      <c r="E7" s="19">
        <v>28307</v>
      </c>
      <c r="F7" t="s">
        <v>410</v>
      </c>
      <c r="G7" t="s">
        <v>408</v>
      </c>
      <c r="H7" t="s">
        <v>8</v>
      </c>
      <c r="I7" t="s">
        <v>409</v>
      </c>
      <c r="J7" t="s">
        <v>331</v>
      </c>
      <c r="K7">
        <v>0</v>
      </c>
      <c r="L7" s="1">
        <v>2232.5100000000002</v>
      </c>
      <c r="M7" s="1">
        <v>1879.44</v>
      </c>
      <c r="N7" s="1">
        <v>353.07</v>
      </c>
      <c r="O7" s="20">
        <v>3.0300000000000001E-2</v>
      </c>
      <c r="P7" s="11">
        <f t="shared" ref="P7:P12" si="0">+N7+S7</f>
        <v>420.71505300000001</v>
      </c>
      <c r="Q7" s="11">
        <f t="shared" ref="Q7:Q12" si="1">+N7</f>
        <v>353.07</v>
      </c>
      <c r="R7" s="11">
        <f t="shared" ref="R7:R12" si="2">+(P7+Q7)/2</f>
        <v>386.89252650000003</v>
      </c>
      <c r="S7" s="11">
        <f t="shared" ref="S7:S12" si="3">+L7*O7</f>
        <v>67.645053000000004</v>
      </c>
    </row>
    <row r="8" spans="1:19" x14ac:dyDescent="0.2">
      <c r="A8" t="s">
        <v>405</v>
      </c>
      <c r="B8" t="s">
        <v>0</v>
      </c>
      <c r="C8" t="s">
        <v>406</v>
      </c>
      <c r="D8">
        <v>50398</v>
      </c>
      <c r="E8" s="19">
        <v>28307</v>
      </c>
      <c r="F8" t="s">
        <v>170</v>
      </c>
      <c r="G8" t="s">
        <v>408</v>
      </c>
      <c r="H8" t="s">
        <v>8</v>
      </c>
      <c r="I8" t="s">
        <v>409</v>
      </c>
      <c r="J8" t="s">
        <v>331</v>
      </c>
      <c r="K8">
        <v>0</v>
      </c>
      <c r="L8" s="1">
        <v>2635</v>
      </c>
      <c r="M8" s="1">
        <v>2218.2800000000002</v>
      </c>
      <c r="N8" s="1">
        <v>416.72</v>
      </c>
      <c r="O8" s="20">
        <v>3.0300000000000001E-2</v>
      </c>
      <c r="P8" s="11">
        <f t="shared" si="0"/>
        <v>496.56050000000005</v>
      </c>
      <c r="Q8" s="11">
        <f t="shared" si="1"/>
        <v>416.72</v>
      </c>
      <c r="R8" s="11">
        <f t="shared" si="2"/>
        <v>456.64025000000004</v>
      </c>
      <c r="S8" s="11">
        <f t="shared" si="3"/>
        <v>79.840500000000006</v>
      </c>
    </row>
    <row r="9" spans="1:19" x14ac:dyDescent="0.2">
      <c r="A9" t="s">
        <v>405</v>
      </c>
      <c r="B9" t="s">
        <v>0</v>
      </c>
      <c r="C9" t="s">
        <v>406</v>
      </c>
      <c r="D9">
        <v>50458</v>
      </c>
      <c r="E9" s="19">
        <v>28307</v>
      </c>
      <c r="F9" t="s">
        <v>411</v>
      </c>
      <c r="G9" t="s">
        <v>408</v>
      </c>
      <c r="H9" t="s">
        <v>18</v>
      </c>
      <c r="I9" t="s">
        <v>409</v>
      </c>
      <c r="J9" t="s">
        <v>331</v>
      </c>
      <c r="K9">
        <v>707</v>
      </c>
      <c r="L9" s="1">
        <v>437.17</v>
      </c>
      <c r="M9" s="1">
        <v>374.84</v>
      </c>
      <c r="N9" s="1">
        <v>62.33</v>
      </c>
      <c r="O9" s="20">
        <v>2.81E-2</v>
      </c>
      <c r="P9" s="11">
        <f t="shared" si="0"/>
        <v>74.614476999999994</v>
      </c>
      <c r="Q9" s="11">
        <f t="shared" si="1"/>
        <v>62.33</v>
      </c>
      <c r="R9" s="11">
        <f t="shared" si="2"/>
        <v>68.472238500000003</v>
      </c>
      <c r="S9" s="11">
        <f t="shared" si="3"/>
        <v>12.284477000000001</v>
      </c>
    </row>
    <row r="10" spans="1:19" x14ac:dyDescent="0.2">
      <c r="A10" t="s">
        <v>405</v>
      </c>
      <c r="B10" t="s">
        <v>0</v>
      </c>
      <c r="C10" t="s">
        <v>406</v>
      </c>
      <c r="D10">
        <v>50460</v>
      </c>
      <c r="E10" s="19">
        <v>28307</v>
      </c>
      <c r="F10" t="s">
        <v>412</v>
      </c>
      <c r="G10" t="s">
        <v>408</v>
      </c>
      <c r="H10" t="s">
        <v>18</v>
      </c>
      <c r="I10" t="s">
        <v>409</v>
      </c>
      <c r="J10" t="s">
        <v>331</v>
      </c>
      <c r="K10">
        <v>0</v>
      </c>
      <c r="L10" s="1">
        <v>502.56</v>
      </c>
      <c r="M10" s="1">
        <v>430.91</v>
      </c>
      <c r="N10" s="1">
        <v>71.650000000000006</v>
      </c>
      <c r="O10" s="20">
        <v>2.81E-2</v>
      </c>
      <c r="P10" s="11">
        <f t="shared" si="0"/>
        <v>85.771936000000011</v>
      </c>
      <c r="Q10" s="11">
        <f t="shared" si="1"/>
        <v>71.650000000000006</v>
      </c>
      <c r="R10" s="11">
        <f t="shared" si="2"/>
        <v>78.710968000000008</v>
      </c>
      <c r="S10" s="11">
        <f t="shared" si="3"/>
        <v>14.121936</v>
      </c>
    </row>
    <row r="11" spans="1:19" x14ac:dyDescent="0.2">
      <c r="A11" t="s">
        <v>405</v>
      </c>
      <c r="B11" t="s">
        <v>0</v>
      </c>
      <c r="C11" t="s">
        <v>406</v>
      </c>
      <c r="D11">
        <v>50457</v>
      </c>
      <c r="E11" s="19">
        <v>28307</v>
      </c>
      <c r="F11" t="s">
        <v>413</v>
      </c>
      <c r="G11" t="s">
        <v>408</v>
      </c>
      <c r="H11" t="s">
        <v>18</v>
      </c>
      <c r="I11" t="s">
        <v>409</v>
      </c>
      <c r="J11" t="s">
        <v>331</v>
      </c>
      <c r="K11">
        <v>85</v>
      </c>
      <c r="L11" s="1">
        <v>849.26</v>
      </c>
      <c r="M11" s="1">
        <v>728.17</v>
      </c>
      <c r="N11" s="1">
        <v>121.09</v>
      </c>
      <c r="O11" s="20">
        <v>2.81E-2</v>
      </c>
      <c r="P11" s="11">
        <f t="shared" si="0"/>
        <v>144.954206</v>
      </c>
      <c r="Q11" s="11">
        <f t="shared" si="1"/>
        <v>121.09</v>
      </c>
      <c r="R11" s="11">
        <f t="shared" si="2"/>
        <v>133.02210300000002</v>
      </c>
      <c r="S11" s="11">
        <f t="shared" si="3"/>
        <v>23.864205999999999</v>
      </c>
    </row>
    <row r="12" spans="1:19" x14ac:dyDescent="0.2">
      <c r="A12" t="s">
        <v>405</v>
      </c>
      <c r="B12" t="s">
        <v>0</v>
      </c>
      <c r="C12" t="s">
        <v>406</v>
      </c>
      <c r="D12">
        <v>50459</v>
      </c>
      <c r="E12" s="19">
        <v>28307</v>
      </c>
      <c r="F12" t="s">
        <v>414</v>
      </c>
      <c r="G12" t="s">
        <v>408</v>
      </c>
      <c r="H12" t="s">
        <v>18</v>
      </c>
      <c r="I12" t="s">
        <v>409</v>
      </c>
      <c r="J12" t="s">
        <v>331</v>
      </c>
      <c r="K12">
        <v>0</v>
      </c>
      <c r="L12" s="1">
        <v>1357.99</v>
      </c>
      <c r="M12" s="1">
        <v>1164.3699999999999</v>
      </c>
      <c r="N12" s="1">
        <v>193.62</v>
      </c>
      <c r="O12" s="20">
        <v>2.81E-2</v>
      </c>
      <c r="P12" s="11">
        <f t="shared" si="0"/>
        <v>231.77951899999999</v>
      </c>
      <c r="Q12" s="11">
        <f t="shared" si="1"/>
        <v>193.62</v>
      </c>
      <c r="R12" s="11">
        <f t="shared" si="2"/>
        <v>212.6997595</v>
      </c>
      <c r="S12" s="11">
        <f t="shared" si="3"/>
        <v>38.159519000000003</v>
      </c>
    </row>
    <row r="13" spans="1:19" x14ac:dyDescent="0.2">
      <c r="N13" s="2">
        <f>SUM(N6:N12)</f>
        <v>1284.7800000000002</v>
      </c>
      <c r="P13" s="13">
        <f>SUM(P6:P12)</f>
        <v>1533.3986630000002</v>
      </c>
      <c r="Q13" s="13">
        <f>SUM(Q6:Q12)</f>
        <v>1284.7800000000002</v>
      </c>
      <c r="R13" s="13">
        <f>SUM(R6:R12)</f>
        <v>1409.0893315000001</v>
      </c>
      <c r="S13" s="13">
        <f>SUM(S6:S12)</f>
        <v>248.61866300000003</v>
      </c>
    </row>
    <row r="14" spans="1:19" x14ac:dyDescent="0.2">
      <c r="S14" s="13"/>
    </row>
    <row r="15" spans="1:19" x14ac:dyDescent="0.2">
      <c r="J15">
        <v>2011</v>
      </c>
      <c r="L15" s="2">
        <f>SUM(L6:L13)</f>
        <v>8433.7300000000014</v>
      </c>
      <c r="M15" s="2">
        <f>SUM(M6:M13)</f>
        <v>7148.95</v>
      </c>
      <c r="N15" s="2">
        <f>L15-M15</f>
        <v>1284.7800000000016</v>
      </c>
      <c r="P15" s="30">
        <v>40908</v>
      </c>
      <c r="Q15" s="30">
        <v>41274</v>
      </c>
      <c r="R15" s="9" t="s">
        <v>533</v>
      </c>
    </row>
    <row r="16" spans="1:19" x14ac:dyDescent="0.2">
      <c r="J16">
        <v>2012</v>
      </c>
      <c r="L16" s="2">
        <f>L15</f>
        <v>8433.7300000000014</v>
      </c>
      <c r="M16" s="2">
        <f>M15+S13</f>
        <v>7397.568663</v>
      </c>
      <c r="N16" s="2">
        <f>L16-M16</f>
        <v>1036.1613370000014</v>
      </c>
      <c r="O16" s="13">
        <f>S13</f>
        <v>248.61866300000003</v>
      </c>
      <c r="R16" s="9" t="s">
        <v>534</v>
      </c>
    </row>
    <row r="17" spans="16:18" x14ac:dyDescent="0.2">
      <c r="P17" s="13">
        <f>+Q13</f>
        <v>1284.7800000000002</v>
      </c>
      <c r="Q17" s="13">
        <f>+Q13-S13</f>
        <v>1036.1613370000002</v>
      </c>
      <c r="R17" s="11">
        <f>+(P17+Q17)/2</f>
        <v>1160.4706685000001</v>
      </c>
    </row>
  </sheetData>
  <mergeCells count="1">
    <mergeCell ref="P4:Q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59"/>
  <sheetViews>
    <sheetView topLeftCell="G31" workbookViewId="0">
      <selection activeCell="S54" sqref="S54"/>
    </sheetView>
  </sheetViews>
  <sheetFormatPr defaultRowHeight="12.75" x14ac:dyDescent="0.2"/>
  <cols>
    <col min="1" max="1" width="8.7109375" customWidth="1"/>
    <col min="2" max="2" width="19.85546875" bestFit="1" customWidth="1"/>
    <col min="3" max="3" width="66.140625" bestFit="1" customWidth="1"/>
    <col min="4" max="4" width="9" customWidth="1"/>
    <col min="5" max="5" width="18" bestFit="1" customWidth="1"/>
    <col min="6" max="6" width="48.140625" bestFit="1" customWidth="1"/>
    <col min="7" max="7" width="33.42578125" bestFit="1" customWidth="1"/>
    <col min="8" max="8" width="33" bestFit="1" customWidth="1"/>
    <col min="9" max="9" width="6.7109375" customWidth="1"/>
    <col min="10" max="11" width="7.5703125" customWidth="1"/>
    <col min="12" max="12" width="12.85546875" bestFit="1" customWidth="1"/>
    <col min="13" max="13" width="16.5703125" bestFit="1" customWidth="1"/>
    <col min="14" max="14" width="15" bestFit="1" customWidth="1"/>
    <col min="15" max="15" width="17.85546875" bestFit="1" customWidth="1"/>
    <col min="16" max="16" width="12.7109375" customWidth="1"/>
    <col min="17" max="17" width="13.7109375" customWidth="1"/>
    <col min="18" max="18" width="14.140625" customWidth="1"/>
    <col min="19" max="19" width="12.5703125" bestFit="1" customWidth="1"/>
    <col min="20" max="20" width="11.42578125" bestFit="1" customWidth="1"/>
  </cols>
  <sheetData>
    <row r="1" spans="1:19" x14ac:dyDescent="0.2">
      <c r="A1" t="s">
        <v>262</v>
      </c>
      <c r="C1" s="9" t="s">
        <v>263</v>
      </c>
      <c r="D1" s="9" t="s">
        <v>264</v>
      </c>
      <c r="E1" s="9" t="s">
        <v>265</v>
      </c>
      <c r="F1" s="9" t="s">
        <v>266</v>
      </c>
      <c r="G1" s="9" t="s">
        <v>267</v>
      </c>
    </row>
    <row r="2" spans="1:19" x14ac:dyDescent="0.2">
      <c r="A2" t="s">
        <v>269</v>
      </c>
      <c r="B2" t="s">
        <v>270</v>
      </c>
      <c r="C2" s="10">
        <v>115</v>
      </c>
      <c r="D2" s="10" t="s">
        <v>271</v>
      </c>
      <c r="E2" s="10">
        <v>22</v>
      </c>
      <c r="F2">
        <v>0.21</v>
      </c>
      <c r="G2">
        <f>+F2</f>
        <v>0.21</v>
      </c>
    </row>
    <row r="3" spans="1:19" x14ac:dyDescent="0.2">
      <c r="A3" t="s">
        <v>273</v>
      </c>
      <c r="B3" t="s">
        <v>270</v>
      </c>
      <c r="C3" s="10">
        <v>115</v>
      </c>
      <c r="D3" s="10" t="s">
        <v>274</v>
      </c>
      <c r="E3" s="10">
        <v>22</v>
      </c>
      <c r="F3">
        <v>0.16</v>
      </c>
      <c r="G3">
        <f>+F3</f>
        <v>0.16</v>
      </c>
    </row>
    <row r="4" spans="1:19" x14ac:dyDescent="0.2">
      <c r="S4" s="15" t="s">
        <v>292</v>
      </c>
    </row>
    <row r="5" spans="1:19" x14ac:dyDescent="0.2">
      <c r="O5" s="15" t="s">
        <v>296</v>
      </c>
      <c r="P5" s="58" t="s">
        <v>322</v>
      </c>
      <c r="Q5" s="58"/>
      <c r="R5" s="15" t="s">
        <v>323</v>
      </c>
      <c r="S5" s="15" t="s">
        <v>296</v>
      </c>
    </row>
    <row r="6" spans="1:19" x14ac:dyDescent="0.2">
      <c r="B6" t="s">
        <v>190</v>
      </c>
      <c r="C6" t="s">
        <v>193</v>
      </c>
      <c r="D6" t="s">
        <v>297</v>
      </c>
      <c r="E6" s="14" t="s">
        <v>298</v>
      </c>
      <c r="F6" t="s">
        <v>195</v>
      </c>
      <c r="G6" t="s">
        <v>299</v>
      </c>
      <c r="H6" t="s">
        <v>191</v>
      </c>
      <c r="I6" t="s">
        <v>300</v>
      </c>
      <c r="J6" t="s">
        <v>196</v>
      </c>
      <c r="K6" t="s">
        <v>197</v>
      </c>
      <c r="L6" s="1" t="s">
        <v>198</v>
      </c>
      <c r="M6" s="1" t="s">
        <v>199</v>
      </c>
      <c r="N6" s="1" t="s">
        <v>200</v>
      </c>
      <c r="O6" s="16" t="s">
        <v>324</v>
      </c>
      <c r="P6" s="17">
        <v>40544</v>
      </c>
      <c r="Q6" s="17">
        <v>40908</v>
      </c>
      <c r="R6" s="18" t="s">
        <v>325</v>
      </c>
      <c r="S6" s="15" t="s">
        <v>302</v>
      </c>
    </row>
    <row r="7" spans="1:19" x14ac:dyDescent="0.2">
      <c r="A7" t="s">
        <v>390</v>
      </c>
      <c r="B7" t="s">
        <v>0</v>
      </c>
      <c r="C7" t="s">
        <v>415</v>
      </c>
      <c r="D7">
        <v>3740</v>
      </c>
      <c r="E7" s="19">
        <v>32690</v>
      </c>
      <c r="F7" t="s">
        <v>416</v>
      </c>
      <c r="G7" t="s">
        <v>417</v>
      </c>
      <c r="H7" t="s">
        <v>1</v>
      </c>
      <c r="I7" t="s">
        <v>418</v>
      </c>
      <c r="J7" t="s">
        <v>331</v>
      </c>
      <c r="K7">
        <v>1</v>
      </c>
      <c r="L7" s="1">
        <v>7024.05</v>
      </c>
      <c r="M7" s="1">
        <v>4160.1899999999996</v>
      </c>
      <c r="N7" s="1">
        <v>2863.86</v>
      </c>
      <c r="O7" s="20">
        <v>8.9999999999999993E-3</v>
      </c>
      <c r="P7" s="21">
        <f>+N7+S7</f>
        <v>2927.07645</v>
      </c>
      <c r="Q7" s="21">
        <f>+N7</f>
        <v>2863.86</v>
      </c>
      <c r="R7" s="11">
        <f>+(P7+Q7)/2</f>
        <v>2895.4682250000001</v>
      </c>
      <c r="S7" s="11">
        <f>+O7*L7</f>
        <v>63.216449999999995</v>
      </c>
    </row>
    <row r="8" spans="1:19" x14ac:dyDescent="0.2">
      <c r="A8" t="s">
        <v>390</v>
      </c>
      <c r="B8" t="s">
        <v>0</v>
      </c>
      <c r="C8" t="s">
        <v>419</v>
      </c>
      <c r="D8">
        <v>17256219</v>
      </c>
      <c r="E8" s="19">
        <v>39887</v>
      </c>
      <c r="F8" t="s">
        <v>95</v>
      </c>
      <c r="G8" t="s">
        <v>417</v>
      </c>
      <c r="H8" t="s">
        <v>8</v>
      </c>
      <c r="I8" t="s">
        <v>420</v>
      </c>
      <c r="J8" t="s">
        <v>331</v>
      </c>
      <c r="K8">
        <v>21</v>
      </c>
      <c r="L8" s="1">
        <v>13701.52</v>
      </c>
      <c r="M8" s="1">
        <v>768.02</v>
      </c>
      <c r="N8" s="1">
        <v>12933.5</v>
      </c>
      <c r="O8" s="20">
        <v>3.0300000000000001E-2</v>
      </c>
      <c r="P8" s="21">
        <f t="shared" ref="P8:P52" si="0">+N8+S8</f>
        <v>13348.656056</v>
      </c>
      <c r="Q8" s="21">
        <f t="shared" ref="Q8:Q52" si="1">+N8</f>
        <v>12933.5</v>
      </c>
      <c r="R8" s="11">
        <f t="shared" ref="R8:R52" si="2">+(P8+Q8)/2</f>
        <v>13141.078028</v>
      </c>
      <c r="S8" s="11">
        <f t="shared" ref="S8:S52" si="3">+O8*L8</f>
        <v>415.15605600000004</v>
      </c>
    </row>
    <row r="9" spans="1:19" x14ac:dyDescent="0.2">
      <c r="A9" t="s">
        <v>390</v>
      </c>
      <c r="B9" t="s">
        <v>0</v>
      </c>
      <c r="C9" t="s">
        <v>419</v>
      </c>
      <c r="D9">
        <v>15455</v>
      </c>
      <c r="E9" s="19">
        <v>32690</v>
      </c>
      <c r="F9" t="s">
        <v>421</v>
      </c>
      <c r="G9" t="s">
        <v>417</v>
      </c>
      <c r="H9" t="s">
        <v>8</v>
      </c>
      <c r="I9" t="s">
        <v>418</v>
      </c>
      <c r="J9" t="s">
        <v>331</v>
      </c>
      <c r="K9">
        <v>1</v>
      </c>
      <c r="L9" s="1">
        <v>21317.040000000001</v>
      </c>
      <c r="M9" s="1">
        <v>12731.62</v>
      </c>
      <c r="N9" s="1">
        <v>8585.42</v>
      </c>
      <c r="O9" s="20">
        <v>3.0300000000000001E-2</v>
      </c>
      <c r="P9" s="21">
        <f t="shared" si="0"/>
        <v>9231.3263120000011</v>
      </c>
      <c r="Q9" s="21">
        <f t="shared" si="1"/>
        <v>8585.42</v>
      </c>
      <c r="R9" s="11">
        <f t="shared" si="2"/>
        <v>8908.3731560000015</v>
      </c>
      <c r="S9" s="11">
        <f t="shared" si="3"/>
        <v>645.90631200000007</v>
      </c>
    </row>
    <row r="10" spans="1:19" x14ac:dyDescent="0.2">
      <c r="A10" t="s">
        <v>390</v>
      </c>
      <c r="B10" t="s">
        <v>0</v>
      </c>
      <c r="C10" t="s">
        <v>419</v>
      </c>
      <c r="D10">
        <v>4593</v>
      </c>
      <c r="E10" s="19">
        <v>32690</v>
      </c>
      <c r="F10" t="s">
        <v>422</v>
      </c>
      <c r="G10" t="s">
        <v>417</v>
      </c>
      <c r="H10" t="s">
        <v>8</v>
      </c>
      <c r="I10" t="s">
        <v>418</v>
      </c>
      <c r="J10" t="s">
        <v>331</v>
      </c>
      <c r="K10">
        <v>1</v>
      </c>
      <c r="L10" s="1">
        <v>37853.68</v>
      </c>
      <c r="M10" s="1">
        <v>22608.14</v>
      </c>
      <c r="N10" s="1">
        <v>15245.54</v>
      </c>
      <c r="O10" s="20">
        <v>3.0300000000000001E-2</v>
      </c>
      <c r="P10" s="21">
        <f t="shared" si="0"/>
        <v>16392.506504000001</v>
      </c>
      <c r="Q10" s="21">
        <f t="shared" si="1"/>
        <v>15245.54</v>
      </c>
      <c r="R10" s="11">
        <f t="shared" si="2"/>
        <v>15819.023252000001</v>
      </c>
      <c r="S10" s="11">
        <f t="shared" si="3"/>
        <v>1146.966504</v>
      </c>
    </row>
    <row r="11" spans="1:19" x14ac:dyDescent="0.2">
      <c r="A11" t="s">
        <v>390</v>
      </c>
      <c r="B11" t="s">
        <v>0</v>
      </c>
      <c r="C11" t="s">
        <v>419</v>
      </c>
      <c r="D11">
        <v>4594</v>
      </c>
      <c r="E11" s="19">
        <v>32690</v>
      </c>
      <c r="F11" t="s">
        <v>423</v>
      </c>
      <c r="G11" t="s">
        <v>417</v>
      </c>
      <c r="H11" t="s">
        <v>8</v>
      </c>
      <c r="I11" t="s">
        <v>418</v>
      </c>
      <c r="J11" t="s">
        <v>331</v>
      </c>
      <c r="K11">
        <v>1</v>
      </c>
      <c r="L11" s="1">
        <v>39011.160000000003</v>
      </c>
      <c r="M11" s="1">
        <v>23299.45</v>
      </c>
      <c r="N11" s="1">
        <v>15711.71</v>
      </c>
      <c r="O11" s="20">
        <v>3.0300000000000001E-2</v>
      </c>
      <c r="P11" s="21">
        <f t="shared" si="0"/>
        <v>16893.748147999999</v>
      </c>
      <c r="Q11" s="21">
        <f t="shared" si="1"/>
        <v>15711.71</v>
      </c>
      <c r="R11" s="11">
        <f t="shared" si="2"/>
        <v>16302.729073999999</v>
      </c>
      <c r="S11" s="11">
        <f t="shared" si="3"/>
        <v>1182.0381480000001</v>
      </c>
    </row>
    <row r="12" spans="1:19" x14ac:dyDescent="0.2">
      <c r="A12" t="s">
        <v>390</v>
      </c>
      <c r="B12" t="s">
        <v>0</v>
      </c>
      <c r="C12" t="s">
        <v>419</v>
      </c>
      <c r="D12">
        <v>4592</v>
      </c>
      <c r="E12" s="19">
        <v>32690</v>
      </c>
      <c r="F12" t="s">
        <v>424</v>
      </c>
      <c r="G12" t="s">
        <v>417</v>
      </c>
      <c r="H12" t="s">
        <v>8</v>
      </c>
      <c r="I12" t="s">
        <v>418</v>
      </c>
      <c r="J12" t="s">
        <v>331</v>
      </c>
      <c r="K12">
        <v>1</v>
      </c>
      <c r="L12" s="1">
        <v>51499.55</v>
      </c>
      <c r="M12" s="1">
        <v>30758.15</v>
      </c>
      <c r="N12" s="1">
        <v>20741.400000000001</v>
      </c>
      <c r="O12" s="20">
        <v>3.0300000000000001E-2</v>
      </c>
      <c r="P12" s="21">
        <f t="shared" si="0"/>
        <v>22301.836365000003</v>
      </c>
      <c r="Q12" s="21">
        <f t="shared" si="1"/>
        <v>20741.400000000001</v>
      </c>
      <c r="R12" s="11">
        <f t="shared" si="2"/>
        <v>21521.618182500002</v>
      </c>
      <c r="S12" s="11">
        <f t="shared" si="3"/>
        <v>1560.436365</v>
      </c>
    </row>
    <row r="13" spans="1:19" x14ac:dyDescent="0.2">
      <c r="A13" t="s">
        <v>390</v>
      </c>
      <c r="B13" t="s">
        <v>0</v>
      </c>
      <c r="C13" t="s">
        <v>419</v>
      </c>
      <c r="D13">
        <v>4596</v>
      </c>
      <c r="E13" s="19">
        <v>32690</v>
      </c>
      <c r="F13" t="s">
        <v>425</v>
      </c>
      <c r="G13" t="s">
        <v>417</v>
      </c>
      <c r="H13" t="s">
        <v>8</v>
      </c>
      <c r="I13" t="s">
        <v>418</v>
      </c>
      <c r="J13" t="s">
        <v>331</v>
      </c>
      <c r="K13">
        <v>1</v>
      </c>
      <c r="L13" s="1">
        <v>53420.480000000003</v>
      </c>
      <c r="M13" s="1">
        <v>31905.43</v>
      </c>
      <c r="N13" s="1">
        <v>21515.05</v>
      </c>
      <c r="O13" s="20">
        <v>3.0300000000000001E-2</v>
      </c>
      <c r="P13" s="21">
        <f t="shared" si="0"/>
        <v>23133.690544000001</v>
      </c>
      <c r="Q13" s="21">
        <f t="shared" si="1"/>
        <v>21515.05</v>
      </c>
      <c r="R13" s="11">
        <f t="shared" si="2"/>
        <v>22324.370272</v>
      </c>
      <c r="S13" s="11">
        <f t="shared" si="3"/>
        <v>1618.6405440000001</v>
      </c>
    </row>
    <row r="14" spans="1:19" x14ac:dyDescent="0.2">
      <c r="A14" t="s">
        <v>390</v>
      </c>
      <c r="B14" t="s">
        <v>0</v>
      </c>
      <c r="C14" t="s">
        <v>419</v>
      </c>
      <c r="D14">
        <v>15456</v>
      </c>
      <c r="E14" s="19">
        <v>32690</v>
      </c>
      <c r="F14" t="s">
        <v>426</v>
      </c>
      <c r="G14" t="s">
        <v>417</v>
      </c>
      <c r="H14" t="s">
        <v>8</v>
      </c>
      <c r="I14" t="s">
        <v>418</v>
      </c>
      <c r="J14" t="s">
        <v>331</v>
      </c>
      <c r="K14">
        <v>1</v>
      </c>
      <c r="L14" s="1">
        <v>55378.9</v>
      </c>
      <c r="M14" s="1">
        <v>33075.1</v>
      </c>
      <c r="N14" s="1">
        <v>22303.8</v>
      </c>
      <c r="O14" s="20">
        <v>3.0300000000000001E-2</v>
      </c>
      <c r="P14" s="21">
        <f t="shared" si="0"/>
        <v>23981.78067</v>
      </c>
      <c r="Q14" s="21">
        <f t="shared" si="1"/>
        <v>22303.8</v>
      </c>
      <c r="R14" s="11">
        <f t="shared" si="2"/>
        <v>23142.790334999998</v>
      </c>
      <c r="S14" s="11">
        <f t="shared" si="3"/>
        <v>1677.9806700000001</v>
      </c>
    </row>
    <row r="15" spans="1:19" x14ac:dyDescent="0.2">
      <c r="A15" t="s">
        <v>390</v>
      </c>
      <c r="B15" t="s">
        <v>0</v>
      </c>
      <c r="C15" t="s">
        <v>419</v>
      </c>
      <c r="D15">
        <v>5468958</v>
      </c>
      <c r="E15" s="19">
        <v>38436</v>
      </c>
      <c r="F15" t="s">
        <v>113</v>
      </c>
      <c r="G15" t="s">
        <v>417</v>
      </c>
      <c r="H15" t="s">
        <v>8</v>
      </c>
      <c r="I15" t="s">
        <v>427</v>
      </c>
      <c r="J15" t="s">
        <v>331</v>
      </c>
      <c r="K15">
        <v>2</v>
      </c>
      <c r="L15" s="1">
        <v>60945.17</v>
      </c>
      <c r="M15" s="1">
        <v>9515.49</v>
      </c>
      <c r="N15" s="1">
        <v>51429.68</v>
      </c>
      <c r="O15" s="20">
        <v>3.0300000000000001E-2</v>
      </c>
      <c r="P15" s="21">
        <f t="shared" si="0"/>
        <v>53276.318651000001</v>
      </c>
      <c r="Q15" s="21">
        <f t="shared" si="1"/>
        <v>51429.68</v>
      </c>
      <c r="R15" s="11">
        <f t="shared" si="2"/>
        <v>52352.999325500001</v>
      </c>
      <c r="S15" s="11">
        <f t="shared" si="3"/>
        <v>1846.638651</v>
      </c>
    </row>
    <row r="16" spans="1:19" x14ac:dyDescent="0.2">
      <c r="A16" t="s">
        <v>390</v>
      </c>
      <c r="B16" t="s">
        <v>0</v>
      </c>
      <c r="C16" t="s">
        <v>419</v>
      </c>
      <c r="D16">
        <v>15867</v>
      </c>
      <c r="E16" s="19">
        <v>37073</v>
      </c>
      <c r="F16" t="s">
        <v>428</v>
      </c>
      <c r="G16" t="s">
        <v>417</v>
      </c>
      <c r="H16" t="s">
        <v>8</v>
      </c>
      <c r="I16" t="s">
        <v>429</v>
      </c>
      <c r="J16" t="s">
        <v>331</v>
      </c>
      <c r="K16">
        <v>1</v>
      </c>
      <c r="L16" s="1">
        <v>79900.639999999999</v>
      </c>
      <c r="M16" s="1">
        <v>21196.2</v>
      </c>
      <c r="N16" s="1">
        <v>58704.44</v>
      </c>
      <c r="O16" s="20">
        <v>3.0300000000000001E-2</v>
      </c>
      <c r="P16" s="21">
        <f t="shared" si="0"/>
        <v>61125.429392000005</v>
      </c>
      <c r="Q16" s="21">
        <f t="shared" si="1"/>
        <v>58704.44</v>
      </c>
      <c r="R16" s="11">
        <f t="shared" si="2"/>
        <v>59914.934696000004</v>
      </c>
      <c r="S16" s="11">
        <f t="shared" si="3"/>
        <v>2420.989392</v>
      </c>
    </row>
    <row r="17" spans="1:19" x14ac:dyDescent="0.2">
      <c r="A17" t="s">
        <v>390</v>
      </c>
      <c r="B17" t="s">
        <v>0</v>
      </c>
      <c r="C17" t="s">
        <v>419</v>
      </c>
      <c r="D17">
        <v>4591</v>
      </c>
      <c r="E17" s="19">
        <v>32690</v>
      </c>
      <c r="F17" t="s">
        <v>430</v>
      </c>
      <c r="G17" t="s">
        <v>417</v>
      </c>
      <c r="H17" t="s">
        <v>8</v>
      </c>
      <c r="I17" t="s">
        <v>418</v>
      </c>
      <c r="J17" t="s">
        <v>331</v>
      </c>
      <c r="K17">
        <v>2</v>
      </c>
      <c r="L17" s="1">
        <v>115760.19</v>
      </c>
      <c r="M17" s="1">
        <v>69137.88</v>
      </c>
      <c r="N17" s="1">
        <v>46622.31</v>
      </c>
      <c r="O17" s="20">
        <v>3.0300000000000001E-2</v>
      </c>
      <c r="P17" s="21">
        <f t="shared" si="0"/>
        <v>50129.843756999995</v>
      </c>
      <c r="Q17" s="21">
        <f t="shared" si="1"/>
        <v>46622.31</v>
      </c>
      <c r="R17" s="11">
        <f t="shared" si="2"/>
        <v>48376.076878499996</v>
      </c>
      <c r="S17" s="11">
        <f t="shared" si="3"/>
        <v>3507.5337570000002</v>
      </c>
    </row>
    <row r="18" spans="1:19" x14ac:dyDescent="0.2">
      <c r="A18" t="s">
        <v>390</v>
      </c>
      <c r="B18" t="s">
        <v>0</v>
      </c>
      <c r="C18" t="s">
        <v>419</v>
      </c>
      <c r="D18">
        <v>15457</v>
      </c>
      <c r="E18" s="19">
        <v>32690</v>
      </c>
      <c r="F18" t="s">
        <v>431</v>
      </c>
      <c r="G18" t="s">
        <v>417</v>
      </c>
      <c r="H18" t="s">
        <v>8</v>
      </c>
      <c r="I18" t="s">
        <v>418</v>
      </c>
      <c r="J18" t="s">
        <v>331</v>
      </c>
      <c r="K18">
        <v>3</v>
      </c>
      <c r="L18" s="1">
        <v>118358.31</v>
      </c>
      <c r="M18" s="1">
        <v>70689.61</v>
      </c>
      <c r="N18" s="1">
        <v>47668.7</v>
      </c>
      <c r="O18" s="20">
        <v>3.0300000000000001E-2</v>
      </c>
      <c r="P18" s="21">
        <f t="shared" si="0"/>
        <v>51254.956792999998</v>
      </c>
      <c r="Q18" s="21">
        <f t="shared" si="1"/>
        <v>47668.7</v>
      </c>
      <c r="R18" s="11">
        <f t="shared" si="2"/>
        <v>49461.828396500001</v>
      </c>
      <c r="S18" s="11">
        <f t="shared" si="3"/>
        <v>3586.256793</v>
      </c>
    </row>
    <row r="19" spans="1:19" x14ac:dyDescent="0.2">
      <c r="A19" t="s">
        <v>390</v>
      </c>
      <c r="B19" t="s">
        <v>0</v>
      </c>
      <c r="C19" t="s">
        <v>419</v>
      </c>
      <c r="D19">
        <v>4595</v>
      </c>
      <c r="E19" s="19">
        <v>32690</v>
      </c>
      <c r="F19" t="s">
        <v>432</v>
      </c>
      <c r="G19" t="s">
        <v>417</v>
      </c>
      <c r="H19" t="s">
        <v>8</v>
      </c>
      <c r="I19" t="s">
        <v>418</v>
      </c>
      <c r="J19" t="s">
        <v>331</v>
      </c>
      <c r="K19">
        <v>4</v>
      </c>
      <c r="L19" s="1">
        <v>132987.72</v>
      </c>
      <c r="M19" s="1">
        <v>79427.039999999994</v>
      </c>
      <c r="N19" s="1">
        <v>53560.68</v>
      </c>
      <c r="O19" s="20">
        <v>3.0300000000000001E-2</v>
      </c>
      <c r="P19" s="21">
        <f t="shared" si="0"/>
        <v>57590.207915999999</v>
      </c>
      <c r="Q19" s="21">
        <f t="shared" si="1"/>
        <v>53560.68</v>
      </c>
      <c r="R19" s="11">
        <f t="shared" si="2"/>
        <v>55575.443958000003</v>
      </c>
      <c r="S19" s="11">
        <f t="shared" si="3"/>
        <v>4029.527916</v>
      </c>
    </row>
    <row r="20" spans="1:19" x14ac:dyDescent="0.2">
      <c r="A20" t="s">
        <v>390</v>
      </c>
      <c r="B20" t="s">
        <v>0</v>
      </c>
      <c r="C20" t="s">
        <v>419</v>
      </c>
      <c r="D20">
        <v>23626</v>
      </c>
      <c r="E20" s="19">
        <v>32690</v>
      </c>
      <c r="F20" t="s">
        <v>416</v>
      </c>
      <c r="G20" t="s">
        <v>417</v>
      </c>
      <c r="H20" t="s">
        <v>8</v>
      </c>
      <c r="I20" t="s">
        <v>418</v>
      </c>
      <c r="J20" t="s">
        <v>331</v>
      </c>
      <c r="K20">
        <v>8</v>
      </c>
      <c r="L20" s="1">
        <v>171137.36</v>
      </c>
      <c r="M20" s="1">
        <v>102211.94</v>
      </c>
      <c r="N20" s="1">
        <v>68925.42</v>
      </c>
      <c r="O20" s="20">
        <v>3.0300000000000001E-2</v>
      </c>
      <c r="P20" s="21">
        <f t="shared" si="0"/>
        <v>74110.882008</v>
      </c>
      <c r="Q20" s="21">
        <f t="shared" si="1"/>
        <v>68925.42</v>
      </c>
      <c r="R20" s="11">
        <f t="shared" si="2"/>
        <v>71518.151003999999</v>
      </c>
      <c r="S20" s="11">
        <f t="shared" si="3"/>
        <v>5185.4620079999995</v>
      </c>
    </row>
    <row r="21" spans="1:19" x14ac:dyDescent="0.2">
      <c r="A21" t="s">
        <v>390</v>
      </c>
      <c r="B21" t="s">
        <v>0</v>
      </c>
      <c r="C21" t="s">
        <v>419</v>
      </c>
      <c r="D21">
        <v>4590</v>
      </c>
      <c r="E21" s="19">
        <v>32690</v>
      </c>
      <c r="F21" t="s">
        <v>433</v>
      </c>
      <c r="G21" t="s">
        <v>417</v>
      </c>
      <c r="H21" t="s">
        <v>8</v>
      </c>
      <c r="I21" t="s">
        <v>418</v>
      </c>
      <c r="J21" t="s">
        <v>331</v>
      </c>
      <c r="K21">
        <v>6</v>
      </c>
      <c r="L21" s="1">
        <v>198255.35</v>
      </c>
      <c r="M21" s="1">
        <v>118408.19</v>
      </c>
      <c r="N21" s="1">
        <v>79847.16</v>
      </c>
      <c r="O21" s="20">
        <v>3.0300000000000001E-2</v>
      </c>
      <c r="P21" s="21">
        <f t="shared" si="0"/>
        <v>85854.297105000005</v>
      </c>
      <c r="Q21" s="21">
        <f t="shared" si="1"/>
        <v>79847.16</v>
      </c>
      <c r="R21" s="11">
        <f t="shared" si="2"/>
        <v>82850.728552500004</v>
      </c>
      <c r="S21" s="11">
        <f t="shared" si="3"/>
        <v>6007.1371050000007</v>
      </c>
    </row>
    <row r="22" spans="1:19" x14ac:dyDescent="0.2">
      <c r="A22" t="s">
        <v>390</v>
      </c>
      <c r="B22" t="s">
        <v>0</v>
      </c>
      <c r="C22" t="s">
        <v>415</v>
      </c>
      <c r="D22">
        <v>17256223</v>
      </c>
      <c r="E22" s="19">
        <v>39887</v>
      </c>
      <c r="F22" t="s">
        <v>95</v>
      </c>
      <c r="G22" t="s">
        <v>417</v>
      </c>
      <c r="H22" t="s">
        <v>8</v>
      </c>
      <c r="I22" t="s">
        <v>420</v>
      </c>
      <c r="J22" t="s">
        <v>331</v>
      </c>
      <c r="K22">
        <v>36</v>
      </c>
      <c r="L22" s="1">
        <v>23488.32</v>
      </c>
      <c r="M22" s="1">
        <v>1316.61</v>
      </c>
      <c r="N22" s="1">
        <v>22171.71</v>
      </c>
      <c r="O22" s="20">
        <v>3.0300000000000001E-2</v>
      </c>
      <c r="P22" s="21">
        <f t="shared" si="0"/>
        <v>22883.406095999999</v>
      </c>
      <c r="Q22" s="21">
        <f t="shared" si="1"/>
        <v>22171.71</v>
      </c>
      <c r="R22" s="11">
        <f t="shared" si="2"/>
        <v>22527.558047999999</v>
      </c>
      <c r="S22" s="11">
        <f t="shared" si="3"/>
        <v>711.69609600000001</v>
      </c>
    </row>
    <row r="23" spans="1:19" x14ac:dyDescent="0.2">
      <c r="A23" t="s">
        <v>390</v>
      </c>
      <c r="B23" t="s">
        <v>0</v>
      </c>
      <c r="C23" t="s">
        <v>434</v>
      </c>
      <c r="D23">
        <v>25145</v>
      </c>
      <c r="E23" s="19">
        <v>29768</v>
      </c>
      <c r="F23" t="s">
        <v>435</v>
      </c>
      <c r="G23" t="s">
        <v>417</v>
      </c>
      <c r="H23" t="s">
        <v>8</v>
      </c>
      <c r="I23" t="s">
        <v>436</v>
      </c>
      <c r="J23" t="s">
        <v>331</v>
      </c>
      <c r="K23">
        <v>0</v>
      </c>
      <c r="L23" s="1">
        <v>4239.32</v>
      </c>
      <c r="M23" s="1">
        <v>3284.51</v>
      </c>
      <c r="N23" s="1">
        <v>954.81</v>
      </c>
      <c r="O23" s="20">
        <v>3.0300000000000001E-2</v>
      </c>
      <c r="P23" s="21">
        <f t="shared" si="0"/>
        <v>1083.2613959999999</v>
      </c>
      <c r="Q23" s="21">
        <f t="shared" si="1"/>
        <v>954.81</v>
      </c>
      <c r="R23" s="11">
        <f t="shared" si="2"/>
        <v>1019.0356979999999</v>
      </c>
      <c r="S23" s="11">
        <f t="shared" si="3"/>
        <v>128.45139599999999</v>
      </c>
    </row>
    <row r="24" spans="1:19" x14ac:dyDescent="0.2">
      <c r="A24" t="s">
        <v>390</v>
      </c>
      <c r="B24" t="s">
        <v>0</v>
      </c>
      <c r="C24" t="s">
        <v>434</v>
      </c>
      <c r="D24">
        <v>50989</v>
      </c>
      <c r="E24" s="19">
        <v>29768</v>
      </c>
      <c r="F24" t="s">
        <v>435</v>
      </c>
      <c r="G24" t="s">
        <v>417</v>
      </c>
      <c r="H24" t="s">
        <v>8</v>
      </c>
      <c r="I24" t="s">
        <v>436</v>
      </c>
      <c r="J24" t="s">
        <v>331</v>
      </c>
      <c r="K24">
        <v>1</v>
      </c>
      <c r="L24" s="1">
        <v>4239.33</v>
      </c>
      <c r="M24" s="1">
        <v>3284.52</v>
      </c>
      <c r="N24" s="1">
        <v>954.81</v>
      </c>
      <c r="O24" s="20">
        <v>3.0300000000000001E-2</v>
      </c>
      <c r="P24" s="21">
        <f t="shared" si="0"/>
        <v>1083.2616989999999</v>
      </c>
      <c r="Q24" s="21">
        <f t="shared" si="1"/>
        <v>954.81</v>
      </c>
      <c r="R24" s="11">
        <f t="shared" si="2"/>
        <v>1019.0358494999999</v>
      </c>
      <c r="S24" s="11">
        <f t="shared" si="3"/>
        <v>128.45169899999999</v>
      </c>
    </row>
    <row r="25" spans="1:19" x14ac:dyDescent="0.2">
      <c r="A25" t="s">
        <v>390</v>
      </c>
      <c r="B25" t="s">
        <v>0</v>
      </c>
      <c r="C25" t="s">
        <v>434</v>
      </c>
      <c r="D25">
        <v>5179</v>
      </c>
      <c r="E25" s="19">
        <v>29768</v>
      </c>
      <c r="F25" t="s">
        <v>437</v>
      </c>
      <c r="G25" t="s">
        <v>417</v>
      </c>
      <c r="H25" t="s">
        <v>8</v>
      </c>
      <c r="I25" t="s">
        <v>436</v>
      </c>
      <c r="J25" t="s">
        <v>331</v>
      </c>
      <c r="K25">
        <v>0</v>
      </c>
      <c r="L25" s="1">
        <v>6678.13</v>
      </c>
      <c r="M25" s="1">
        <v>5174.04</v>
      </c>
      <c r="N25" s="1">
        <v>1504.09</v>
      </c>
      <c r="O25" s="20">
        <v>3.0300000000000001E-2</v>
      </c>
      <c r="P25" s="21">
        <f t="shared" si="0"/>
        <v>1706.4373389999998</v>
      </c>
      <c r="Q25" s="21">
        <f t="shared" si="1"/>
        <v>1504.09</v>
      </c>
      <c r="R25" s="11">
        <f t="shared" si="2"/>
        <v>1605.2636694999999</v>
      </c>
      <c r="S25" s="11">
        <f t="shared" si="3"/>
        <v>202.34733900000001</v>
      </c>
    </row>
    <row r="26" spans="1:19" x14ac:dyDescent="0.2">
      <c r="A26" t="s">
        <v>390</v>
      </c>
      <c r="B26" t="s">
        <v>0</v>
      </c>
      <c r="C26" t="s">
        <v>434</v>
      </c>
      <c r="D26">
        <v>15871</v>
      </c>
      <c r="E26" s="19">
        <v>29768</v>
      </c>
      <c r="F26" t="s">
        <v>437</v>
      </c>
      <c r="G26" t="s">
        <v>417</v>
      </c>
      <c r="H26" t="s">
        <v>8</v>
      </c>
      <c r="I26" t="s">
        <v>436</v>
      </c>
      <c r="J26" t="s">
        <v>331</v>
      </c>
      <c r="K26">
        <v>1</v>
      </c>
      <c r="L26" s="1">
        <v>6678.14</v>
      </c>
      <c r="M26" s="1">
        <v>5174.04</v>
      </c>
      <c r="N26" s="1">
        <v>1504.1</v>
      </c>
      <c r="O26" s="20">
        <v>3.0300000000000001E-2</v>
      </c>
      <c r="P26" s="21">
        <f t="shared" si="0"/>
        <v>1706.4476419999999</v>
      </c>
      <c r="Q26" s="21">
        <f t="shared" si="1"/>
        <v>1504.1</v>
      </c>
      <c r="R26" s="11">
        <f t="shared" si="2"/>
        <v>1605.2738209999998</v>
      </c>
      <c r="S26" s="11">
        <f t="shared" si="3"/>
        <v>202.34764200000001</v>
      </c>
    </row>
    <row r="27" spans="1:19" x14ac:dyDescent="0.2">
      <c r="A27" t="s">
        <v>390</v>
      </c>
      <c r="B27" t="s">
        <v>0</v>
      </c>
      <c r="C27" t="s">
        <v>434</v>
      </c>
      <c r="D27">
        <v>15873</v>
      </c>
      <c r="E27" s="19">
        <v>29768</v>
      </c>
      <c r="F27" t="s">
        <v>438</v>
      </c>
      <c r="G27" t="s">
        <v>417</v>
      </c>
      <c r="H27" t="s">
        <v>8</v>
      </c>
      <c r="I27" t="s">
        <v>436</v>
      </c>
      <c r="J27" t="s">
        <v>331</v>
      </c>
      <c r="K27">
        <v>0</v>
      </c>
      <c r="L27" s="1">
        <v>6759.84</v>
      </c>
      <c r="M27" s="1">
        <v>5237.34</v>
      </c>
      <c r="N27" s="1">
        <v>1522.5</v>
      </c>
      <c r="O27" s="20">
        <v>3.0300000000000001E-2</v>
      </c>
      <c r="P27" s="21">
        <f t="shared" si="0"/>
        <v>1727.3231519999999</v>
      </c>
      <c r="Q27" s="21">
        <f t="shared" si="1"/>
        <v>1522.5</v>
      </c>
      <c r="R27" s="11">
        <f t="shared" si="2"/>
        <v>1624.911576</v>
      </c>
      <c r="S27" s="11">
        <f t="shared" si="3"/>
        <v>204.82315200000002</v>
      </c>
    </row>
    <row r="28" spans="1:19" x14ac:dyDescent="0.2">
      <c r="A28" t="s">
        <v>390</v>
      </c>
      <c r="B28" t="s">
        <v>0</v>
      </c>
      <c r="C28" t="s">
        <v>434</v>
      </c>
      <c r="D28">
        <v>5183</v>
      </c>
      <c r="E28" s="19">
        <v>29768</v>
      </c>
      <c r="F28" t="s">
        <v>438</v>
      </c>
      <c r="G28" t="s">
        <v>417</v>
      </c>
      <c r="H28" t="s">
        <v>8</v>
      </c>
      <c r="I28" t="s">
        <v>436</v>
      </c>
      <c r="J28" t="s">
        <v>331</v>
      </c>
      <c r="K28">
        <v>1</v>
      </c>
      <c r="L28" s="1">
        <v>6759.84</v>
      </c>
      <c r="M28" s="1">
        <v>5237.34</v>
      </c>
      <c r="N28" s="1">
        <v>1522.5</v>
      </c>
      <c r="O28" s="20">
        <v>3.0300000000000001E-2</v>
      </c>
      <c r="P28" s="21">
        <f t="shared" si="0"/>
        <v>1727.3231519999999</v>
      </c>
      <c r="Q28" s="21">
        <f t="shared" si="1"/>
        <v>1522.5</v>
      </c>
      <c r="R28" s="11">
        <f t="shared" si="2"/>
        <v>1624.911576</v>
      </c>
      <c r="S28" s="11">
        <f t="shared" si="3"/>
        <v>204.82315200000002</v>
      </c>
    </row>
    <row r="29" spans="1:19" x14ac:dyDescent="0.2">
      <c r="A29" t="s">
        <v>390</v>
      </c>
      <c r="B29" t="s">
        <v>0</v>
      </c>
      <c r="C29" t="s">
        <v>434</v>
      </c>
      <c r="D29">
        <v>5185</v>
      </c>
      <c r="E29" s="19">
        <v>29768</v>
      </c>
      <c r="F29" t="s">
        <v>439</v>
      </c>
      <c r="G29" t="s">
        <v>417</v>
      </c>
      <c r="H29" t="s">
        <v>8</v>
      </c>
      <c r="I29" t="s">
        <v>436</v>
      </c>
      <c r="J29" t="s">
        <v>331</v>
      </c>
      <c r="K29">
        <v>2</v>
      </c>
      <c r="L29" s="1">
        <v>17692.62</v>
      </c>
      <c r="M29" s="1">
        <v>13707.76</v>
      </c>
      <c r="N29" s="1">
        <v>3984.86</v>
      </c>
      <c r="O29" s="20">
        <v>3.0300000000000001E-2</v>
      </c>
      <c r="P29" s="21">
        <f t="shared" si="0"/>
        <v>4520.9463859999996</v>
      </c>
      <c r="Q29" s="21">
        <f t="shared" si="1"/>
        <v>3984.86</v>
      </c>
      <c r="R29" s="11">
        <f t="shared" si="2"/>
        <v>4252.9031930000001</v>
      </c>
      <c r="S29" s="11">
        <f t="shared" si="3"/>
        <v>536.08638599999995</v>
      </c>
    </row>
    <row r="30" spans="1:19" x14ac:dyDescent="0.2">
      <c r="A30" t="s">
        <v>390</v>
      </c>
      <c r="B30" t="s">
        <v>0</v>
      </c>
      <c r="C30" t="s">
        <v>434</v>
      </c>
      <c r="D30">
        <v>15872</v>
      </c>
      <c r="E30" s="19">
        <v>29768</v>
      </c>
      <c r="F30" t="s">
        <v>440</v>
      </c>
      <c r="G30" t="s">
        <v>417</v>
      </c>
      <c r="H30" t="s">
        <v>8</v>
      </c>
      <c r="I30" t="s">
        <v>436</v>
      </c>
      <c r="J30" t="s">
        <v>331</v>
      </c>
      <c r="K30">
        <v>0</v>
      </c>
      <c r="L30" s="1">
        <v>18007.18</v>
      </c>
      <c r="M30" s="1">
        <v>13951.48</v>
      </c>
      <c r="N30" s="1">
        <v>4055.7</v>
      </c>
      <c r="O30" s="20">
        <v>3.0300000000000001E-2</v>
      </c>
      <c r="P30" s="21">
        <f t="shared" si="0"/>
        <v>4601.3175540000002</v>
      </c>
      <c r="Q30" s="21">
        <f t="shared" si="1"/>
        <v>4055.7</v>
      </c>
      <c r="R30" s="11">
        <f t="shared" si="2"/>
        <v>4328.508777</v>
      </c>
      <c r="S30" s="11">
        <f t="shared" si="3"/>
        <v>545.61755400000004</v>
      </c>
    </row>
    <row r="31" spans="1:19" x14ac:dyDescent="0.2">
      <c r="A31" t="s">
        <v>390</v>
      </c>
      <c r="B31" t="s">
        <v>0</v>
      </c>
      <c r="C31" t="s">
        <v>434</v>
      </c>
      <c r="D31">
        <v>5182</v>
      </c>
      <c r="E31" s="19">
        <v>29768</v>
      </c>
      <c r="F31" t="s">
        <v>440</v>
      </c>
      <c r="G31" t="s">
        <v>417</v>
      </c>
      <c r="H31" t="s">
        <v>8</v>
      </c>
      <c r="I31" t="s">
        <v>436</v>
      </c>
      <c r="J31" t="s">
        <v>331</v>
      </c>
      <c r="K31">
        <v>1</v>
      </c>
      <c r="L31" s="1">
        <v>18007.189999999999</v>
      </c>
      <c r="M31" s="1">
        <v>13951.49</v>
      </c>
      <c r="N31" s="1">
        <v>4055.7</v>
      </c>
      <c r="O31" s="20">
        <v>3.0300000000000001E-2</v>
      </c>
      <c r="P31" s="21">
        <f t="shared" si="0"/>
        <v>4601.317857</v>
      </c>
      <c r="Q31" s="21">
        <f t="shared" si="1"/>
        <v>4055.7</v>
      </c>
      <c r="R31" s="11">
        <f t="shared" si="2"/>
        <v>4328.5089284999995</v>
      </c>
      <c r="S31" s="11">
        <f t="shared" si="3"/>
        <v>545.61785699999996</v>
      </c>
    </row>
    <row r="32" spans="1:19" x14ac:dyDescent="0.2">
      <c r="A32" t="s">
        <v>390</v>
      </c>
      <c r="B32" t="s">
        <v>0</v>
      </c>
      <c r="C32" t="s">
        <v>434</v>
      </c>
      <c r="D32">
        <v>17256224</v>
      </c>
      <c r="E32" s="19">
        <v>39887</v>
      </c>
      <c r="F32" t="s">
        <v>95</v>
      </c>
      <c r="G32" t="s">
        <v>417</v>
      </c>
      <c r="H32" t="s">
        <v>8</v>
      </c>
      <c r="I32" t="s">
        <v>420</v>
      </c>
      <c r="J32" t="s">
        <v>331</v>
      </c>
      <c r="K32">
        <v>28</v>
      </c>
      <c r="L32" s="1">
        <v>18268.689999999999</v>
      </c>
      <c r="M32" s="1">
        <v>1024.03</v>
      </c>
      <c r="N32" s="1">
        <v>17244.66</v>
      </c>
      <c r="O32" s="20">
        <v>3.0300000000000001E-2</v>
      </c>
      <c r="P32" s="21">
        <f t="shared" si="0"/>
        <v>17798.201306999999</v>
      </c>
      <c r="Q32" s="21">
        <f t="shared" si="1"/>
        <v>17244.66</v>
      </c>
      <c r="R32" s="11">
        <f t="shared" si="2"/>
        <v>17521.4306535</v>
      </c>
      <c r="S32" s="11">
        <f t="shared" si="3"/>
        <v>553.54130699999996</v>
      </c>
    </row>
    <row r="33" spans="1:19" x14ac:dyDescent="0.2">
      <c r="A33" t="s">
        <v>390</v>
      </c>
      <c r="B33" t="s">
        <v>0</v>
      </c>
      <c r="C33" t="s">
        <v>434</v>
      </c>
      <c r="D33">
        <v>24342</v>
      </c>
      <c r="E33" s="19">
        <v>29768</v>
      </c>
      <c r="F33" t="s">
        <v>441</v>
      </c>
      <c r="G33" t="s">
        <v>417</v>
      </c>
      <c r="H33" t="s">
        <v>8</v>
      </c>
      <c r="I33" t="s">
        <v>436</v>
      </c>
      <c r="J33" t="s">
        <v>331</v>
      </c>
      <c r="K33">
        <v>0</v>
      </c>
      <c r="L33" s="1">
        <v>19511.009999999998</v>
      </c>
      <c r="M33" s="1">
        <v>15116.6</v>
      </c>
      <c r="N33" s="1">
        <v>4394.41</v>
      </c>
      <c r="O33" s="20">
        <v>3.0300000000000001E-2</v>
      </c>
      <c r="P33" s="21">
        <f t="shared" si="0"/>
        <v>4985.5936029999993</v>
      </c>
      <c r="Q33" s="21">
        <f t="shared" si="1"/>
        <v>4394.41</v>
      </c>
      <c r="R33" s="11">
        <f t="shared" si="2"/>
        <v>4690.0018014999996</v>
      </c>
      <c r="S33" s="11">
        <f t="shared" si="3"/>
        <v>591.18360299999995</v>
      </c>
    </row>
    <row r="34" spans="1:19" x14ac:dyDescent="0.2">
      <c r="A34" t="s">
        <v>390</v>
      </c>
      <c r="B34" t="s">
        <v>0</v>
      </c>
      <c r="C34" t="s">
        <v>434</v>
      </c>
      <c r="D34">
        <v>5181</v>
      </c>
      <c r="E34" s="19">
        <v>29768</v>
      </c>
      <c r="F34" t="s">
        <v>441</v>
      </c>
      <c r="G34" t="s">
        <v>417</v>
      </c>
      <c r="H34" t="s">
        <v>8</v>
      </c>
      <c r="I34" t="s">
        <v>436</v>
      </c>
      <c r="J34" t="s">
        <v>331</v>
      </c>
      <c r="K34">
        <v>1</v>
      </c>
      <c r="L34" s="1">
        <v>19511.02</v>
      </c>
      <c r="M34" s="1">
        <v>15116.61</v>
      </c>
      <c r="N34" s="1">
        <v>4394.41</v>
      </c>
      <c r="O34" s="20">
        <v>3.0300000000000001E-2</v>
      </c>
      <c r="P34" s="21">
        <f t="shared" si="0"/>
        <v>4985.5939060000001</v>
      </c>
      <c r="Q34" s="21">
        <f t="shared" si="1"/>
        <v>4394.41</v>
      </c>
      <c r="R34" s="11">
        <f t="shared" si="2"/>
        <v>4690.001953</v>
      </c>
      <c r="S34" s="11">
        <f t="shared" si="3"/>
        <v>591.18390599999998</v>
      </c>
    </row>
    <row r="35" spans="1:19" x14ac:dyDescent="0.2">
      <c r="A35" t="s">
        <v>390</v>
      </c>
      <c r="B35" t="s">
        <v>0</v>
      </c>
      <c r="C35" t="s">
        <v>434</v>
      </c>
      <c r="D35">
        <v>5180</v>
      </c>
      <c r="E35" s="19">
        <v>29768</v>
      </c>
      <c r="F35" t="s">
        <v>442</v>
      </c>
      <c r="G35" t="s">
        <v>417</v>
      </c>
      <c r="H35" t="s">
        <v>8</v>
      </c>
      <c r="I35" t="s">
        <v>436</v>
      </c>
      <c r="J35" t="s">
        <v>331</v>
      </c>
      <c r="K35">
        <v>0</v>
      </c>
      <c r="L35" s="1">
        <v>20522.099999999999</v>
      </c>
      <c r="M35" s="1">
        <v>15899.97</v>
      </c>
      <c r="N35" s="1">
        <v>4622.13</v>
      </c>
      <c r="O35" s="20">
        <v>3.0300000000000001E-2</v>
      </c>
      <c r="P35" s="21">
        <f t="shared" si="0"/>
        <v>5243.9496300000001</v>
      </c>
      <c r="Q35" s="21">
        <f t="shared" si="1"/>
        <v>4622.13</v>
      </c>
      <c r="R35" s="11">
        <f t="shared" si="2"/>
        <v>4933.0398150000001</v>
      </c>
      <c r="S35" s="11">
        <f t="shared" si="3"/>
        <v>621.81962999999996</v>
      </c>
    </row>
    <row r="36" spans="1:19" x14ac:dyDescent="0.2">
      <c r="A36" t="s">
        <v>390</v>
      </c>
      <c r="B36" t="s">
        <v>0</v>
      </c>
      <c r="C36" t="s">
        <v>434</v>
      </c>
      <c r="D36">
        <v>21650</v>
      </c>
      <c r="E36" s="19">
        <v>29768</v>
      </c>
      <c r="F36" t="s">
        <v>442</v>
      </c>
      <c r="G36" t="s">
        <v>417</v>
      </c>
      <c r="H36" t="s">
        <v>8</v>
      </c>
      <c r="I36" t="s">
        <v>436</v>
      </c>
      <c r="J36" t="s">
        <v>331</v>
      </c>
      <c r="K36">
        <v>1</v>
      </c>
      <c r="L36" s="1">
        <v>20522.099999999999</v>
      </c>
      <c r="M36" s="1">
        <v>15899.97</v>
      </c>
      <c r="N36" s="1">
        <v>4622.13</v>
      </c>
      <c r="O36" s="20">
        <v>3.0300000000000001E-2</v>
      </c>
      <c r="P36" s="21">
        <f t="shared" si="0"/>
        <v>5243.9496300000001</v>
      </c>
      <c r="Q36" s="21">
        <f t="shared" si="1"/>
        <v>4622.13</v>
      </c>
      <c r="R36" s="11">
        <f t="shared" si="2"/>
        <v>4933.0398150000001</v>
      </c>
      <c r="S36" s="11">
        <f t="shared" si="3"/>
        <v>621.81962999999996</v>
      </c>
    </row>
    <row r="37" spans="1:19" x14ac:dyDescent="0.2">
      <c r="A37" t="s">
        <v>390</v>
      </c>
      <c r="B37" t="s">
        <v>0</v>
      </c>
      <c r="C37" t="s">
        <v>434</v>
      </c>
      <c r="D37">
        <v>50990</v>
      </c>
      <c r="E37" s="19">
        <v>29768</v>
      </c>
      <c r="F37" t="s">
        <v>443</v>
      </c>
      <c r="G37" t="s">
        <v>417</v>
      </c>
      <c r="H37" t="s">
        <v>8</v>
      </c>
      <c r="I37" t="s">
        <v>436</v>
      </c>
      <c r="J37" t="s">
        <v>331</v>
      </c>
      <c r="K37">
        <v>1</v>
      </c>
      <c r="L37" s="1">
        <v>21207.74</v>
      </c>
      <c r="M37" s="1">
        <v>16431.189999999999</v>
      </c>
      <c r="N37" s="1">
        <v>4776.55</v>
      </c>
      <c r="O37" s="20">
        <v>3.0300000000000001E-2</v>
      </c>
      <c r="P37" s="21">
        <f t="shared" si="0"/>
        <v>5419.1445220000005</v>
      </c>
      <c r="Q37" s="21">
        <f t="shared" si="1"/>
        <v>4776.55</v>
      </c>
      <c r="R37" s="11">
        <f t="shared" si="2"/>
        <v>5097.8472610000008</v>
      </c>
      <c r="S37" s="11">
        <f t="shared" si="3"/>
        <v>642.5945220000001</v>
      </c>
    </row>
    <row r="38" spans="1:19" x14ac:dyDescent="0.2">
      <c r="A38" t="s">
        <v>390</v>
      </c>
      <c r="B38" t="s">
        <v>0</v>
      </c>
      <c r="C38" t="s">
        <v>434</v>
      </c>
      <c r="D38">
        <v>50991</v>
      </c>
      <c r="E38" s="19">
        <v>29768</v>
      </c>
      <c r="F38" t="s">
        <v>444</v>
      </c>
      <c r="G38" t="s">
        <v>417</v>
      </c>
      <c r="H38" t="s">
        <v>8</v>
      </c>
      <c r="I38" t="s">
        <v>436</v>
      </c>
      <c r="J38" t="s">
        <v>331</v>
      </c>
      <c r="K38">
        <v>1</v>
      </c>
      <c r="L38" s="1">
        <v>23471.54</v>
      </c>
      <c r="M38" s="1">
        <v>18185.12</v>
      </c>
      <c r="N38" s="1">
        <v>5286.42</v>
      </c>
      <c r="O38" s="20">
        <v>3.0300000000000001E-2</v>
      </c>
      <c r="P38" s="21">
        <f t="shared" si="0"/>
        <v>5997.6076620000003</v>
      </c>
      <c r="Q38" s="21">
        <f t="shared" si="1"/>
        <v>5286.42</v>
      </c>
      <c r="R38" s="11">
        <f t="shared" si="2"/>
        <v>5642.0138310000002</v>
      </c>
      <c r="S38" s="11">
        <f t="shared" si="3"/>
        <v>711.18766200000005</v>
      </c>
    </row>
    <row r="39" spans="1:19" x14ac:dyDescent="0.2">
      <c r="A39" t="s">
        <v>390</v>
      </c>
      <c r="B39" t="s">
        <v>0</v>
      </c>
      <c r="C39" t="s">
        <v>434</v>
      </c>
      <c r="D39">
        <v>50992</v>
      </c>
      <c r="E39" s="19">
        <v>29768</v>
      </c>
      <c r="F39" t="s">
        <v>445</v>
      </c>
      <c r="G39" t="s">
        <v>417</v>
      </c>
      <c r="H39" t="s">
        <v>8</v>
      </c>
      <c r="I39" t="s">
        <v>436</v>
      </c>
      <c r="J39" t="s">
        <v>331</v>
      </c>
      <c r="K39">
        <v>4</v>
      </c>
      <c r="L39" s="1">
        <v>33473.43</v>
      </c>
      <c r="M39" s="1">
        <v>25934.31</v>
      </c>
      <c r="N39" s="1">
        <v>7539.12</v>
      </c>
      <c r="O39" s="20">
        <v>3.0300000000000001E-2</v>
      </c>
      <c r="P39" s="21">
        <f t="shared" si="0"/>
        <v>8553.3649289999994</v>
      </c>
      <c r="Q39" s="21">
        <f t="shared" si="1"/>
        <v>7539.12</v>
      </c>
      <c r="R39" s="11">
        <f t="shared" si="2"/>
        <v>8046.2424644999992</v>
      </c>
      <c r="S39" s="11">
        <f t="shared" si="3"/>
        <v>1014.2449290000001</v>
      </c>
    </row>
    <row r="40" spans="1:19" x14ac:dyDescent="0.2">
      <c r="A40" t="s">
        <v>390</v>
      </c>
      <c r="B40" t="s">
        <v>0</v>
      </c>
      <c r="C40" t="s">
        <v>419</v>
      </c>
      <c r="D40">
        <v>51720</v>
      </c>
      <c r="E40" s="19">
        <v>32690</v>
      </c>
      <c r="F40" t="s">
        <v>446</v>
      </c>
      <c r="G40" t="s">
        <v>417</v>
      </c>
      <c r="H40" t="s">
        <v>18</v>
      </c>
      <c r="I40" t="s">
        <v>418</v>
      </c>
      <c r="J40" t="s">
        <v>331</v>
      </c>
      <c r="K40">
        <v>100</v>
      </c>
      <c r="L40" s="1">
        <v>318.43</v>
      </c>
      <c r="M40" s="1">
        <v>195.42</v>
      </c>
      <c r="N40" s="1">
        <v>123.01</v>
      </c>
      <c r="O40" s="20">
        <v>2.81E-2</v>
      </c>
      <c r="P40" s="21">
        <f t="shared" si="0"/>
        <v>131.95788300000001</v>
      </c>
      <c r="Q40" s="21">
        <f t="shared" si="1"/>
        <v>123.01</v>
      </c>
      <c r="R40" s="11">
        <f t="shared" si="2"/>
        <v>127.48394150000001</v>
      </c>
      <c r="S40" s="11">
        <f t="shared" si="3"/>
        <v>8.9478830000000009</v>
      </c>
    </row>
    <row r="41" spans="1:19" x14ac:dyDescent="0.2">
      <c r="A41" t="s">
        <v>390</v>
      </c>
      <c r="B41" t="s">
        <v>0</v>
      </c>
      <c r="C41" t="s">
        <v>419</v>
      </c>
      <c r="D41">
        <v>5242</v>
      </c>
      <c r="E41" s="19">
        <v>32690</v>
      </c>
      <c r="F41" t="s">
        <v>447</v>
      </c>
      <c r="G41" t="s">
        <v>417</v>
      </c>
      <c r="H41" t="s">
        <v>18</v>
      </c>
      <c r="I41" t="s">
        <v>418</v>
      </c>
      <c r="J41" t="s">
        <v>331</v>
      </c>
      <c r="K41">
        <v>48</v>
      </c>
      <c r="L41" s="1">
        <v>1160.32</v>
      </c>
      <c r="M41" s="1">
        <v>712.08</v>
      </c>
      <c r="N41" s="1">
        <v>448.24</v>
      </c>
      <c r="O41" s="20">
        <v>2.81E-2</v>
      </c>
      <c r="P41" s="21">
        <f t="shared" si="0"/>
        <v>480.84499199999999</v>
      </c>
      <c r="Q41" s="21">
        <f t="shared" si="1"/>
        <v>448.24</v>
      </c>
      <c r="R41" s="11">
        <f t="shared" si="2"/>
        <v>464.54249600000003</v>
      </c>
      <c r="S41" s="11">
        <f t="shared" si="3"/>
        <v>32.604991999999996</v>
      </c>
    </row>
    <row r="42" spans="1:19" x14ac:dyDescent="0.2">
      <c r="A42" t="s">
        <v>390</v>
      </c>
      <c r="B42" t="s">
        <v>0</v>
      </c>
      <c r="C42" t="s">
        <v>419</v>
      </c>
      <c r="D42">
        <v>51719</v>
      </c>
      <c r="E42" s="19">
        <v>32690</v>
      </c>
      <c r="F42" t="s">
        <v>448</v>
      </c>
      <c r="G42" t="s">
        <v>417</v>
      </c>
      <c r="H42" t="s">
        <v>18</v>
      </c>
      <c r="I42" t="s">
        <v>418</v>
      </c>
      <c r="J42" t="s">
        <v>331</v>
      </c>
      <c r="K42">
        <v>2685</v>
      </c>
      <c r="L42" s="1">
        <v>7770.85</v>
      </c>
      <c r="M42" s="1">
        <v>4768.9399999999996</v>
      </c>
      <c r="N42" s="1">
        <v>3001.91</v>
      </c>
      <c r="O42" s="20">
        <v>2.81E-2</v>
      </c>
      <c r="P42" s="21">
        <f t="shared" si="0"/>
        <v>3220.2708849999999</v>
      </c>
      <c r="Q42" s="21">
        <f t="shared" si="1"/>
        <v>3001.91</v>
      </c>
      <c r="R42" s="11">
        <f t="shared" si="2"/>
        <v>3111.0904424999999</v>
      </c>
      <c r="S42" s="11">
        <f t="shared" si="3"/>
        <v>218.360885</v>
      </c>
    </row>
    <row r="43" spans="1:19" x14ac:dyDescent="0.2">
      <c r="A43" t="s">
        <v>390</v>
      </c>
      <c r="B43" t="s">
        <v>0</v>
      </c>
      <c r="C43" t="s">
        <v>419</v>
      </c>
      <c r="D43">
        <v>51721</v>
      </c>
      <c r="E43" s="19">
        <v>32690</v>
      </c>
      <c r="F43" t="s">
        <v>449</v>
      </c>
      <c r="G43" t="s">
        <v>417</v>
      </c>
      <c r="H43" t="s">
        <v>18</v>
      </c>
      <c r="I43" t="s">
        <v>418</v>
      </c>
      <c r="J43" t="s">
        <v>331</v>
      </c>
      <c r="K43">
        <v>70</v>
      </c>
      <c r="L43" s="1">
        <v>49391.39</v>
      </c>
      <c r="M43" s="1">
        <v>30311.32</v>
      </c>
      <c r="N43" s="1">
        <v>19080.07</v>
      </c>
      <c r="O43" s="20">
        <v>2.81E-2</v>
      </c>
      <c r="P43" s="21">
        <f t="shared" si="0"/>
        <v>20467.968058999999</v>
      </c>
      <c r="Q43" s="21">
        <f t="shared" si="1"/>
        <v>19080.07</v>
      </c>
      <c r="R43" s="11">
        <f t="shared" si="2"/>
        <v>19774.019029499999</v>
      </c>
      <c r="S43" s="11">
        <f t="shared" si="3"/>
        <v>1387.8980589999999</v>
      </c>
    </row>
    <row r="44" spans="1:19" x14ac:dyDescent="0.2">
      <c r="A44" t="s">
        <v>390</v>
      </c>
      <c r="B44" t="s">
        <v>0</v>
      </c>
      <c r="C44" t="s">
        <v>419</v>
      </c>
      <c r="D44">
        <v>5468956</v>
      </c>
      <c r="E44" s="19">
        <v>38436</v>
      </c>
      <c r="F44" t="s">
        <v>450</v>
      </c>
      <c r="G44" t="s">
        <v>417</v>
      </c>
      <c r="H44" t="s">
        <v>18</v>
      </c>
      <c r="I44" t="s">
        <v>427</v>
      </c>
      <c r="J44" t="s">
        <v>331</v>
      </c>
      <c r="K44">
        <v>2</v>
      </c>
      <c r="L44" s="1">
        <v>79697.539999999994</v>
      </c>
      <c r="M44" s="1">
        <v>12163.28</v>
      </c>
      <c r="N44" s="1">
        <v>67534.259999999995</v>
      </c>
      <c r="O44" s="20">
        <v>2.81E-2</v>
      </c>
      <c r="P44" s="21">
        <f t="shared" si="0"/>
        <v>69773.760874</v>
      </c>
      <c r="Q44" s="21">
        <f t="shared" si="1"/>
        <v>67534.259999999995</v>
      </c>
      <c r="R44" s="11">
        <f t="shared" si="2"/>
        <v>68654.01043699999</v>
      </c>
      <c r="S44" s="11">
        <f t="shared" si="3"/>
        <v>2239.5008739999998</v>
      </c>
    </row>
    <row r="45" spans="1:19" x14ac:dyDescent="0.2">
      <c r="A45" t="s">
        <v>390</v>
      </c>
      <c r="B45" t="s">
        <v>0</v>
      </c>
      <c r="C45" t="s">
        <v>419</v>
      </c>
      <c r="D45">
        <v>51722</v>
      </c>
      <c r="E45" s="19">
        <v>32690</v>
      </c>
      <c r="F45" t="s">
        <v>451</v>
      </c>
      <c r="G45" t="s">
        <v>417</v>
      </c>
      <c r="H45" t="s">
        <v>18</v>
      </c>
      <c r="I45" t="s">
        <v>418</v>
      </c>
      <c r="J45" t="s">
        <v>331</v>
      </c>
      <c r="K45">
        <v>66306</v>
      </c>
      <c r="L45" s="1">
        <v>129729.37</v>
      </c>
      <c r="M45" s="1">
        <v>79614.45</v>
      </c>
      <c r="N45" s="1">
        <v>50114.92</v>
      </c>
      <c r="O45" s="20">
        <v>2.81E-2</v>
      </c>
      <c r="P45" s="21">
        <f t="shared" si="0"/>
        <v>53760.315297000001</v>
      </c>
      <c r="Q45" s="21">
        <f t="shared" si="1"/>
        <v>50114.92</v>
      </c>
      <c r="R45" s="11">
        <f t="shared" si="2"/>
        <v>51937.617648500003</v>
      </c>
      <c r="S45" s="11">
        <f t="shared" si="3"/>
        <v>3645.395297</v>
      </c>
    </row>
    <row r="46" spans="1:19" x14ac:dyDescent="0.2">
      <c r="A46" t="s">
        <v>390</v>
      </c>
      <c r="B46" t="s">
        <v>0</v>
      </c>
      <c r="C46" t="s">
        <v>434</v>
      </c>
      <c r="D46">
        <v>51082</v>
      </c>
      <c r="E46" s="19">
        <v>29768</v>
      </c>
      <c r="F46" t="s">
        <v>43</v>
      </c>
      <c r="G46" t="s">
        <v>417</v>
      </c>
      <c r="H46" t="s">
        <v>18</v>
      </c>
      <c r="I46" t="s">
        <v>436</v>
      </c>
      <c r="J46" t="s">
        <v>331</v>
      </c>
      <c r="K46">
        <v>1</v>
      </c>
      <c r="L46" s="1">
        <v>309.58999999999997</v>
      </c>
      <c r="M46" s="1">
        <v>245.64</v>
      </c>
      <c r="N46" s="1">
        <v>63.95</v>
      </c>
      <c r="O46" s="20">
        <v>2.81E-2</v>
      </c>
      <c r="P46" s="21">
        <f t="shared" si="0"/>
        <v>72.649478999999999</v>
      </c>
      <c r="Q46" s="21">
        <f t="shared" si="1"/>
        <v>63.95</v>
      </c>
      <c r="R46" s="11">
        <f t="shared" si="2"/>
        <v>68.299739500000001</v>
      </c>
      <c r="S46" s="11">
        <f t="shared" si="3"/>
        <v>8.6994789999999984</v>
      </c>
    </row>
    <row r="47" spans="1:19" x14ac:dyDescent="0.2">
      <c r="A47" t="s">
        <v>390</v>
      </c>
      <c r="B47" t="s">
        <v>0</v>
      </c>
      <c r="C47" t="s">
        <v>434</v>
      </c>
      <c r="D47">
        <v>4885885</v>
      </c>
      <c r="E47" s="19">
        <v>29768</v>
      </c>
      <c r="F47" t="s">
        <v>452</v>
      </c>
      <c r="G47" t="s">
        <v>417</v>
      </c>
      <c r="H47" t="s">
        <v>18</v>
      </c>
      <c r="I47" t="s">
        <v>436</v>
      </c>
      <c r="J47" t="s">
        <v>331</v>
      </c>
      <c r="K47">
        <v>0</v>
      </c>
      <c r="L47" s="1">
        <v>1636.25</v>
      </c>
      <c r="M47" s="1">
        <v>1298.24</v>
      </c>
      <c r="N47" s="1">
        <v>338.01</v>
      </c>
      <c r="O47" s="20">
        <v>2.81E-2</v>
      </c>
      <c r="P47" s="21">
        <f t="shared" si="0"/>
        <v>383.98862500000001</v>
      </c>
      <c r="Q47" s="21">
        <f t="shared" si="1"/>
        <v>338.01</v>
      </c>
      <c r="R47" s="11">
        <f t="shared" si="2"/>
        <v>360.99931249999997</v>
      </c>
      <c r="S47" s="11">
        <f t="shared" si="3"/>
        <v>45.978625000000001</v>
      </c>
    </row>
    <row r="48" spans="1:19" x14ac:dyDescent="0.2">
      <c r="A48" t="s">
        <v>390</v>
      </c>
      <c r="B48" t="s">
        <v>0</v>
      </c>
      <c r="C48" t="s">
        <v>434</v>
      </c>
      <c r="D48">
        <v>51083</v>
      </c>
      <c r="E48" s="19">
        <v>29768</v>
      </c>
      <c r="F48" t="s">
        <v>453</v>
      </c>
      <c r="G48" t="s">
        <v>417</v>
      </c>
      <c r="H48" t="s">
        <v>18</v>
      </c>
      <c r="I48" t="s">
        <v>436</v>
      </c>
      <c r="J48" t="s">
        <v>331</v>
      </c>
      <c r="K48">
        <v>869</v>
      </c>
      <c r="L48" s="1">
        <v>9648.1200000000008</v>
      </c>
      <c r="M48" s="1">
        <v>7655.06</v>
      </c>
      <c r="N48" s="1">
        <v>1993.06</v>
      </c>
      <c r="O48" s="20">
        <v>2.81E-2</v>
      </c>
      <c r="P48" s="21">
        <f t="shared" si="0"/>
        <v>2264.172172</v>
      </c>
      <c r="Q48" s="21">
        <f t="shared" si="1"/>
        <v>1993.06</v>
      </c>
      <c r="R48" s="11">
        <f t="shared" si="2"/>
        <v>2128.616086</v>
      </c>
      <c r="S48" s="11">
        <f t="shared" si="3"/>
        <v>271.11217200000004</v>
      </c>
    </row>
    <row r="49" spans="1:20" x14ac:dyDescent="0.2">
      <c r="A49" t="s">
        <v>390</v>
      </c>
      <c r="B49" t="s">
        <v>0</v>
      </c>
      <c r="C49" t="s">
        <v>434</v>
      </c>
      <c r="D49">
        <v>51084</v>
      </c>
      <c r="E49" s="19">
        <v>29768</v>
      </c>
      <c r="F49" t="s">
        <v>454</v>
      </c>
      <c r="G49" t="s">
        <v>417</v>
      </c>
      <c r="H49" t="s">
        <v>18</v>
      </c>
      <c r="I49" t="s">
        <v>436</v>
      </c>
      <c r="J49" t="s">
        <v>331</v>
      </c>
      <c r="K49">
        <v>9868</v>
      </c>
      <c r="L49" s="1">
        <v>10451.629999999999</v>
      </c>
      <c r="M49" s="1">
        <v>8292.59</v>
      </c>
      <c r="N49" s="1">
        <v>2159.04</v>
      </c>
      <c r="O49" s="20">
        <v>2.81E-2</v>
      </c>
      <c r="P49" s="21">
        <f t="shared" si="0"/>
        <v>2452.7308029999999</v>
      </c>
      <c r="Q49" s="21">
        <f t="shared" si="1"/>
        <v>2159.04</v>
      </c>
      <c r="R49" s="11">
        <f t="shared" si="2"/>
        <v>2305.8854014999997</v>
      </c>
      <c r="S49" s="11">
        <f t="shared" si="3"/>
        <v>293.69080299999996</v>
      </c>
    </row>
    <row r="50" spans="1:20" x14ac:dyDescent="0.2">
      <c r="A50" t="s">
        <v>390</v>
      </c>
      <c r="B50" t="s">
        <v>0</v>
      </c>
      <c r="C50" t="s">
        <v>434</v>
      </c>
      <c r="D50">
        <v>51591</v>
      </c>
      <c r="E50" s="19">
        <v>31594</v>
      </c>
      <c r="F50" t="s">
        <v>183</v>
      </c>
      <c r="G50" t="s">
        <v>417</v>
      </c>
      <c r="H50" t="s">
        <v>18</v>
      </c>
      <c r="I50" t="s">
        <v>455</v>
      </c>
      <c r="J50" t="s">
        <v>331</v>
      </c>
      <c r="K50">
        <v>1</v>
      </c>
      <c r="L50" s="1">
        <v>22936.55</v>
      </c>
      <c r="M50" s="1">
        <v>15799.62</v>
      </c>
      <c r="N50" s="1">
        <v>7136.93</v>
      </c>
      <c r="O50" s="20">
        <v>2.81E-2</v>
      </c>
      <c r="P50" s="21">
        <f t="shared" si="0"/>
        <v>7781.4470550000005</v>
      </c>
      <c r="Q50" s="21">
        <f t="shared" si="1"/>
        <v>7136.93</v>
      </c>
      <c r="R50" s="11">
        <f t="shared" si="2"/>
        <v>7459.1885275000004</v>
      </c>
      <c r="S50" s="11">
        <f t="shared" si="3"/>
        <v>644.51705500000003</v>
      </c>
    </row>
    <row r="51" spans="1:20" x14ac:dyDescent="0.2">
      <c r="A51" t="s">
        <v>390</v>
      </c>
      <c r="B51" t="s">
        <v>0</v>
      </c>
      <c r="C51" t="s">
        <v>434</v>
      </c>
      <c r="D51">
        <v>51081</v>
      </c>
      <c r="E51" s="19">
        <v>29768</v>
      </c>
      <c r="F51" t="s">
        <v>456</v>
      </c>
      <c r="G51" t="s">
        <v>417</v>
      </c>
      <c r="H51" t="s">
        <v>18</v>
      </c>
      <c r="I51" t="s">
        <v>436</v>
      </c>
      <c r="J51" t="s">
        <v>331</v>
      </c>
      <c r="K51">
        <v>24821</v>
      </c>
      <c r="L51" s="1">
        <v>23993.68</v>
      </c>
      <c r="M51" s="1">
        <v>19037.2</v>
      </c>
      <c r="N51" s="1">
        <v>4956.4799999999996</v>
      </c>
      <c r="O51" s="20">
        <v>2.81E-2</v>
      </c>
      <c r="P51" s="21">
        <f t="shared" si="0"/>
        <v>5630.7024079999992</v>
      </c>
      <c r="Q51" s="21">
        <f t="shared" si="1"/>
        <v>4956.4799999999996</v>
      </c>
      <c r="R51" s="11">
        <f t="shared" si="2"/>
        <v>5293.5912039999994</v>
      </c>
      <c r="S51" s="11">
        <f t="shared" si="3"/>
        <v>674.22240799999997</v>
      </c>
    </row>
    <row r="52" spans="1:20" x14ac:dyDescent="0.2">
      <c r="A52" t="s">
        <v>390</v>
      </c>
      <c r="B52" t="s">
        <v>0</v>
      </c>
      <c r="C52" t="s">
        <v>434</v>
      </c>
      <c r="D52">
        <v>51723</v>
      </c>
      <c r="E52" s="19">
        <v>32690</v>
      </c>
      <c r="F52" t="s">
        <v>457</v>
      </c>
      <c r="G52" t="s">
        <v>417</v>
      </c>
      <c r="H52" t="s">
        <v>18</v>
      </c>
      <c r="I52" t="s">
        <v>418</v>
      </c>
      <c r="J52" t="s">
        <v>331</v>
      </c>
      <c r="K52">
        <v>76829</v>
      </c>
      <c r="L52" s="1">
        <v>66208.960000000006</v>
      </c>
      <c r="M52" s="1">
        <v>40632.199999999997</v>
      </c>
      <c r="N52" s="1">
        <v>25576.76</v>
      </c>
      <c r="O52" s="20">
        <v>2.81E-2</v>
      </c>
      <c r="P52" s="21">
        <f t="shared" si="0"/>
        <v>27437.231775999997</v>
      </c>
      <c r="Q52" s="21">
        <f t="shared" si="1"/>
        <v>25576.76</v>
      </c>
      <c r="R52" s="11">
        <f t="shared" si="2"/>
        <v>26506.995887999998</v>
      </c>
      <c r="S52" s="11">
        <f t="shared" si="3"/>
        <v>1860.4717760000001</v>
      </c>
    </row>
    <row r="53" spans="1:20" x14ac:dyDescent="0.2">
      <c r="N53" s="2">
        <f>SUM(N7:N52)</f>
        <v>804295.92000000016</v>
      </c>
      <c r="O53" t="s">
        <v>458</v>
      </c>
      <c r="P53" s="21">
        <f>SUM(P7:P52)</f>
        <v>859279.04444100044</v>
      </c>
      <c r="Q53" s="21">
        <f>SUM(Q7:Q52)</f>
        <v>804295.92000000016</v>
      </c>
      <c r="R53" s="13">
        <f>SUM(R7:R52)</f>
        <v>831787.48222049989</v>
      </c>
      <c r="S53" s="13">
        <f>SUM(S7:S52)</f>
        <v>54983.124440999978</v>
      </c>
    </row>
    <row r="54" spans="1:20" x14ac:dyDescent="0.2">
      <c r="N54" s="11">
        <f>+N53*(0.37/1.58)</f>
        <v>188347.77873417726</v>
      </c>
      <c r="O54" t="s">
        <v>459</v>
      </c>
      <c r="R54" s="13">
        <f>+R53*(0.37/1.58)</f>
        <v>194785.67621619301</v>
      </c>
      <c r="S54" s="13">
        <f>+S53*(0.37/1.58)</f>
        <v>12875.79496403164</v>
      </c>
      <c r="T54" s="12" t="s">
        <v>272</v>
      </c>
    </row>
    <row r="56" spans="1:20" x14ac:dyDescent="0.2">
      <c r="P56" s="30">
        <v>40908</v>
      </c>
      <c r="Q56" s="30">
        <v>41274</v>
      </c>
      <c r="R56" s="9" t="s">
        <v>533</v>
      </c>
    </row>
    <row r="57" spans="1:20" x14ac:dyDescent="0.2">
      <c r="K57">
        <v>2011</v>
      </c>
      <c r="L57" s="2">
        <f>SUM(L7:L54)*(0.37/1.58)</f>
        <v>432956.51632911392</v>
      </c>
      <c r="M57" s="2">
        <f>SUM(M7:M56)*(0.37/1.58)</f>
        <v>244608.73759493663</v>
      </c>
      <c r="N57" s="2">
        <f>L57-M57</f>
        <v>188347.77873417729</v>
      </c>
      <c r="O57" s="2"/>
      <c r="R57" s="9" t="s">
        <v>534</v>
      </c>
    </row>
    <row r="58" spans="1:20" x14ac:dyDescent="0.2">
      <c r="K58">
        <v>2012</v>
      </c>
      <c r="L58" s="2">
        <f>L57</f>
        <v>432956.51632911392</v>
      </c>
      <c r="M58" s="2">
        <f>(SUM(M7:M52)+S53)*(0.37/1.58)</f>
        <v>257484.53255896826</v>
      </c>
      <c r="N58" s="2">
        <f>L58-M58</f>
        <v>175471.98377014566</v>
      </c>
      <c r="O58" s="13">
        <f>S54</f>
        <v>12875.79496403164</v>
      </c>
      <c r="P58" s="13">
        <f>+Q53</f>
        <v>804295.92000000016</v>
      </c>
      <c r="Q58" s="13">
        <f>+Q53-S53</f>
        <v>749312.79555900022</v>
      </c>
      <c r="R58" s="11">
        <f>+(P58+Q58)/2</f>
        <v>776804.35777950019</v>
      </c>
    </row>
    <row r="59" spans="1:20" x14ac:dyDescent="0.2">
      <c r="O59" t="s">
        <v>459</v>
      </c>
      <c r="R59" s="13">
        <f>+R58*(0.37/1.58)</f>
        <v>181909.88125216143</v>
      </c>
    </row>
  </sheetData>
  <mergeCells count="1">
    <mergeCell ref="P5:Q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Summary Page</vt:lpstr>
      <vt:lpstr>Church Rock</vt:lpstr>
      <vt:lpstr>Turquois</vt:lpstr>
      <vt:lpstr>Marquez</vt:lpstr>
      <vt:lpstr>UNM North</vt:lpstr>
      <vt:lpstr>San Lucas</vt:lpstr>
      <vt:lpstr>Cuchilla</vt:lpstr>
      <vt:lpstr>Jefferson</vt:lpstr>
      <vt:lpstr>Sara</vt:lpstr>
      <vt:lpstr>Montano Tap</vt:lpstr>
      <vt:lpstr>Montgomery Tap</vt:lpstr>
      <vt:lpstr>Cornell Tap</vt:lpstr>
      <vt:lpstr>Arriba Gallinas Sub Tap</vt:lpstr>
      <vt:lpstr>Coal Sub Tap</vt:lpstr>
      <vt:lpstr>Wesmeco</vt:lpstr>
      <vt:lpstr>Juan Tabo-Embudo</vt:lpstr>
      <vt:lpstr>Lawrence Sub Tap</vt:lpstr>
      <vt:lpstr>Hermanes Hondale Mimbres</vt:lpstr>
      <vt:lpstr>North Bernalillo</vt:lpstr>
      <vt:lpstr>Lost Horizon</vt:lpstr>
      <vt:lpstr>Eldorado Sub</vt:lpstr>
      <vt:lpstr>Meija</vt:lpstr>
      <vt:lpstr>Prager to Lomas</vt:lpstr>
      <vt:lpstr>Signetics</vt:lpstr>
      <vt:lpstr>Avila</vt:lpstr>
      <vt:lpstr>South Pacheco</vt:lpstr>
      <vt:lpstr>Unser</vt:lpstr>
      <vt:lpstr>Gavilan</vt:lpstr>
      <vt:lpstr>YN Line</vt:lpstr>
    </vt:vector>
  </TitlesOfParts>
  <Company>CORPORATE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Edwards</dc:creator>
  <cp:lastModifiedBy>Apodaca, Arin</cp:lastModifiedBy>
  <cp:lastPrinted>2017-04-13T20:26:35Z</cp:lastPrinted>
  <dcterms:created xsi:type="dcterms:W3CDTF">2013-06-13T21:08:52Z</dcterms:created>
  <dcterms:modified xsi:type="dcterms:W3CDTF">2025-04-30T18:00:06Z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367428c-8df2-41b3-925f-2e32f93f53ed_Enabled">
    <vt:lpwstr>true</vt:lpwstr>
  </property>
  <property fmtid="{D5CDD505-2E9C-101B-9397-08002B2CF9AE}" pid="3" name="MSIP_Label_f367428c-8df2-41b3-925f-2e32f93f53ed_SetDate">
    <vt:lpwstr>2022-04-13T15:50:17Z</vt:lpwstr>
  </property>
  <property fmtid="{D5CDD505-2E9C-101B-9397-08002B2CF9AE}" pid="4" name="MSIP_Label_f367428c-8df2-41b3-925f-2e32f93f53ed_Method">
    <vt:lpwstr>Standard</vt:lpwstr>
  </property>
  <property fmtid="{D5CDD505-2E9C-101B-9397-08002B2CF9AE}" pid="5" name="MSIP_Label_f367428c-8df2-41b3-925f-2e32f93f53ed_Name">
    <vt:lpwstr>f367428c-8df2-41b3-925f-2e32f93f53ed</vt:lpwstr>
  </property>
  <property fmtid="{D5CDD505-2E9C-101B-9397-08002B2CF9AE}" pid="6" name="MSIP_Label_f367428c-8df2-41b3-925f-2e32f93f53ed_SiteId">
    <vt:lpwstr>6c1ea1fd-d5ee-4dc8-bcfe-8877bd40388b</vt:lpwstr>
  </property>
  <property fmtid="{D5CDD505-2E9C-101B-9397-08002B2CF9AE}" pid="7" name="MSIP_Label_f367428c-8df2-41b3-925f-2e32f93f53ed_ActionId">
    <vt:lpwstr>49d657fe-aa66-4646-b59a-87393cf8533b</vt:lpwstr>
  </property>
  <property fmtid="{D5CDD505-2E9C-101B-9397-08002B2CF9AE}" pid="8" name="MSIP_Label_f367428c-8df2-41b3-925f-2e32f93f53ed_ContentBits">
    <vt:lpwstr>0</vt:lpwstr>
  </property>
</Properties>
</file>